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Quarterlies\Q2 2021 Production Report\"/>
    </mc:Choice>
  </mc:AlternateContent>
  <xr:revisionPtr revIDLastSave="0" documentId="8_{D0F87E02-8CFD-4D97-A0A4-D068D13D1BBC}" xr6:coauthVersionLast="45" xr6:coauthVersionMax="45" xr10:uidLastSave="{00000000-0000-0000-0000-000000000000}"/>
  <bookViews>
    <workbookView xWindow="480" yWindow="1095" windowWidth="25170" windowHeight="14505" activeTab="4" autoFilterDateGrouping="0" xr2:uid="{00000000-000D-0000-FFFF-FFFF00000000}"/>
  </bookViews>
  <sheets>
    <sheet name="Summary " sheetId="104" r:id="rId1"/>
    <sheet name="Assets" sheetId="92" state="hidden" r:id="rId2"/>
    <sheet name="Mined" sheetId="105" r:id="rId3"/>
    <sheet name="Summary" sheetId="90" state="hidden" r:id="rId4"/>
    <sheet name="POC, Refined and Sales" sheetId="91" r:id="rId5"/>
    <sheet name="PLC Assets" sheetId="96" state="hidden" r:id="rId6"/>
    <sheet name="Summary PLC2" sheetId="98" state="hidden" r:id="rId7"/>
    <sheet name="Monthly" sheetId="101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92" l="1"/>
  <c r="G5" i="92"/>
  <c r="G4" i="92"/>
  <c r="T35" i="92"/>
  <c r="AF13" i="92"/>
  <c r="AF17" i="92"/>
  <c r="AF18" i="92"/>
  <c r="AF24" i="92"/>
  <c r="AF30" i="92"/>
  <c r="AF36" i="92"/>
  <c r="AF42" i="92"/>
  <c r="AF43" i="92"/>
  <c r="AF44" i="92"/>
  <c r="AF50" i="92"/>
  <c r="AF56" i="92"/>
  <c r="AF62" i="92"/>
  <c r="AF63" i="92"/>
  <c r="AF67" i="92"/>
  <c r="AF71" i="92"/>
  <c r="AF75" i="92"/>
  <c r="AF79" i="92"/>
  <c r="AF80" i="92"/>
  <c r="AF81" i="92"/>
  <c r="AF82" i="92"/>
  <c r="AF83" i="92"/>
  <c r="AF84" i="92"/>
  <c r="AF85" i="92"/>
  <c r="AF89" i="92"/>
  <c r="AE55" i="92"/>
  <c r="AE49" i="92"/>
  <c r="AE41" i="92"/>
  <c r="AE35" i="92"/>
  <c r="AE12" i="92"/>
  <c r="AE6" i="92"/>
  <c r="AE5" i="92"/>
  <c r="L46" i="96"/>
  <c r="M45" i="96"/>
  <c r="L45" i="96"/>
  <c r="K46" i="96"/>
  <c r="K45" i="96"/>
  <c r="T37" i="96"/>
  <c r="S38" i="96"/>
  <c r="S37" i="96"/>
  <c r="G37" i="96"/>
  <c r="Z44" i="96"/>
  <c r="Z42" i="96"/>
  <c r="Z32" i="96"/>
  <c r="Z19" i="96"/>
  <c r="AB16" i="98"/>
  <c r="AB11" i="98"/>
  <c r="U4" i="98"/>
  <c r="U35" i="98" s="1"/>
  <c r="V4" i="92"/>
  <c r="U4" i="96"/>
  <c r="T5" i="92"/>
  <c r="U5" i="92"/>
  <c r="V5" i="92"/>
  <c r="T6" i="92"/>
  <c r="S6" i="96" s="1"/>
  <c r="U6" i="92"/>
  <c r="T6" i="98" s="1"/>
  <c r="T37" i="98" s="1"/>
  <c r="V6" i="92"/>
  <c r="U6" i="96" s="1"/>
  <c r="S43" i="98"/>
  <c r="S42" i="98"/>
  <c r="S41" i="98"/>
  <c r="S40" i="98"/>
  <c r="S39" i="98"/>
  <c r="T43" i="98"/>
  <c r="T42" i="98"/>
  <c r="T41" i="98"/>
  <c r="T40" i="98"/>
  <c r="T39" i="98"/>
  <c r="S22" i="98"/>
  <c r="S21" i="98"/>
  <c r="T22" i="98"/>
  <c r="T21" i="98"/>
  <c r="T38" i="96"/>
  <c r="T17" i="90"/>
  <c r="U17" i="90"/>
  <c r="V17" i="90" s="1"/>
  <c r="T55" i="92"/>
  <c r="T49" i="92"/>
  <c r="T41" i="92"/>
  <c r="T12" i="92"/>
  <c r="U55" i="92"/>
  <c r="U49" i="92"/>
  <c r="U41" i="92"/>
  <c r="U35" i="92"/>
  <c r="U12" i="92"/>
  <c r="T43" i="96" s="1"/>
  <c r="S5" i="98"/>
  <c r="S36" i="98"/>
  <c r="T5" i="98"/>
  <c r="T36" i="98" s="1"/>
  <c r="S5" i="96"/>
  <c r="U5" i="98"/>
  <c r="U36" i="98" s="1"/>
  <c r="T5" i="96"/>
  <c r="U5" i="96"/>
  <c r="T6" i="96"/>
  <c r="W38" i="96"/>
  <c r="W37" i="96"/>
  <c r="V38" i="96"/>
  <c r="V37" i="96"/>
  <c r="M38" i="96"/>
  <c r="M37" i="96"/>
  <c r="H17" i="90"/>
  <c r="H100" i="92"/>
  <c r="H99" i="92"/>
  <c r="H98" i="92"/>
  <c r="H97" i="92"/>
  <c r="H96" i="92"/>
  <c r="H95" i="92"/>
  <c r="H94" i="92"/>
  <c r="H55" i="92"/>
  <c r="H49" i="92"/>
  <c r="H41" i="92"/>
  <c r="H35" i="92"/>
  <c r="H12" i="92"/>
  <c r="G43" i="96" s="1"/>
  <c r="H6" i="92"/>
  <c r="H5" i="92"/>
  <c r="H4" i="92"/>
  <c r="G38" i="96"/>
  <c r="G43" i="98"/>
  <c r="G42" i="98"/>
  <c r="G41" i="98"/>
  <c r="G40" i="98"/>
  <c r="G39" i="98"/>
  <c r="G22" i="98"/>
  <c r="G21" i="98"/>
  <c r="I100" i="92"/>
  <c r="I99" i="92"/>
  <c r="I98" i="92"/>
  <c r="I97" i="92"/>
  <c r="I96" i="92"/>
  <c r="I95" i="92"/>
  <c r="I94" i="92"/>
  <c r="Q38" i="96"/>
  <c r="Q37" i="96"/>
  <c r="P38" i="96"/>
  <c r="P37" i="96"/>
  <c r="L38" i="96"/>
  <c r="K38" i="96"/>
  <c r="J38" i="96"/>
  <c r="I38" i="96"/>
  <c r="H38" i="96"/>
  <c r="H37" i="96"/>
  <c r="J37" i="96"/>
  <c r="L37" i="96"/>
  <c r="K37" i="96"/>
  <c r="I37" i="96"/>
  <c r="S15" i="101"/>
  <c r="M14" i="101"/>
  <c r="AE4" i="101"/>
  <c r="AF4" i="101" s="1"/>
  <c r="AD13" i="101"/>
  <c r="AE13" i="101"/>
  <c r="AF13" i="101"/>
  <c r="E14" i="101"/>
  <c r="G14" i="101"/>
  <c r="S14" i="101"/>
  <c r="S21" i="101" s="1"/>
  <c r="E15" i="101"/>
  <c r="G15" i="101"/>
  <c r="M15" i="101"/>
  <c r="E16" i="101"/>
  <c r="G16" i="101"/>
  <c r="M16" i="101"/>
  <c r="S16" i="101"/>
  <c r="E17" i="101"/>
  <c r="G17" i="101"/>
  <c r="M17" i="101"/>
  <c r="S17" i="101"/>
  <c r="E18" i="101"/>
  <c r="G18" i="101"/>
  <c r="M18" i="101"/>
  <c r="S18" i="101"/>
  <c r="E19" i="101"/>
  <c r="G19" i="101"/>
  <c r="M19" i="101"/>
  <c r="S19" i="101"/>
  <c r="E20" i="101"/>
  <c r="G20" i="101"/>
  <c r="M20" i="101"/>
  <c r="S20" i="101"/>
  <c r="E32" i="101"/>
  <c r="G32" i="101"/>
  <c r="M32" i="101"/>
  <c r="S32" i="101"/>
  <c r="E33" i="101"/>
  <c r="G33" i="101"/>
  <c r="M33" i="101"/>
  <c r="S33" i="101"/>
  <c r="E34" i="101"/>
  <c r="G34" i="101"/>
  <c r="M34" i="101"/>
  <c r="S34" i="101"/>
  <c r="E35" i="101"/>
  <c r="G35" i="101"/>
  <c r="M35" i="101"/>
  <c r="S35" i="101"/>
  <c r="E36" i="101"/>
  <c r="G36" i="101"/>
  <c r="M36" i="101"/>
  <c r="S36" i="101"/>
  <c r="E37" i="101"/>
  <c r="G37" i="101"/>
  <c r="M37" i="101"/>
  <c r="S37" i="101"/>
  <c r="E38" i="101"/>
  <c r="G38" i="101"/>
  <c r="M38" i="101"/>
  <c r="S38" i="101"/>
  <c r="R17" i="90"/>
  <c r="S17" i="90" s="1"/>
  <c r="Q17" i="90"/>
  <c r="Q39" i="98"/>
  <c r="Q43" i="98"/>
  <c r="Q42" i="98"/>
  <c r="Q41" i="98"/>
  <c r="Q40" i="98"/>
  <c r="P39" i="98"/>
  <c r="P43" i="98"/>
  <c r="P42" i="98"/>
  <c r="P41" i="98"/>
  <c r="P40" i="98"/>
  <c r="Q22" i="98"/>
  <c r="Q21" i="98"/>
  <c r="P17" i="98"/>
  <c r="P22" i="98"/>
  <c r="P21" i="98"/>
  <c r="Q35" i="96"/>
  <c r="R55" i="92"/>
  <c r="R49" i="92"/>
  <c r="R41" i="92"/>
  <c r="R35" i="92"/>
  <c r="R12" i="92"/>
  <c r="Q43" i="96" s="1"/>
  <c r="Q55" i="92"/>
  <c r="Q49" i="92"/>
  <c r="Q41" i="92"/>
  <c r="Q35" i="92"/>
  <c r="Q12" i="92"/>
  <c r="P43" i="96" s="1"/>
  <c r="I55" i="92"/>
  <c r="I49" i="92"/>
  <c r="I41" i="92"/>
  <c r="I35" i="92"/>
  <c r="I12" i="92"/>
  <c r="R4" i="90"/>
  <c r="R4" i="92"/>
  <c r="Q4" i="96"/>
  <c r="Q35" i="98"/>
  <c r="Q4" i="98"/>
  <c r="H22" i="98"/>
  <c r="H21" i="98"/>
  <c r="H18" i="98"/>
  <c r="H43" i="98"/>
  <c r="H42" i="98"/>
  <c r="H41" i="98"/>
  <c r="H40" i="98"/>
  <c r="H39" i="98"/>
  <c r="H35" i="96"/>
  <c r="I6" i="92"/>
  <c r="I5" i="92"/>
  <c r="I4" i="92"/>
  <c r="N4" i="96"/>
  <c r="N4" i="98" s="1"/>
  <c r="N35" i="98" s="1"/>
  <c r="S56" i="101"/>
  <c r="M56" i="101"/>
  <c r="G56" i="101"/>
  <c r="E56" i="101"/>
  <c r="S55" i="101"/>
  <c r="M55" i="101"/>
  <c r="G55" i="101"/>
  <c r="E55" i="101"/>
  <c r="S54" i="101"/>
  <c r="M54" i="101"/>
  <c r="G54" i="101"/>
  <c r="E54" i="101"/>
  <c r="S53" i="101"/>
  <c r="M53" i="101"/>
  <c r="G53" i="101"/>
  <c r="E53" i="101"/>
  <c r="S52" i="101"/>
  <c r="M52" i="101"/>
  <c r="G52" i="101"/>
  <c r="E52" i="101"/>
  <c r="S51" i="101"/>
  <c r="M51" i="101"/>
  <c r="G51" i="101"/>
  <c r="G57" i="101" s="1"/>
  <c r="E51" i="101"/>
  <c r="S50" i="101"/>
  <c r="S57" i="101" s="1"/>
  <c r="M50" i="101"/>
  <c r="G50" i="101"/>
  <c r="E50" i="101"/>
  <c r="W35" i="96"/>
  <c r="V34" i="96"/>
  <c r="V33" i="96"/>
  <c r="L36" i="96"/>
  <c r="K35" i="96"/>
  <c r="J35" i="96"/>
  <c r="L34" i="96"/>
  <c r="K33" i="96"/>
  <c r="J33" i="96"/>
  <c r="I35" i="96"/>
  <c r="X100" i="92"/>
  <c r="W100" i="92"/>
  <c r="N100" i="92"/>
  <c r="M100" i="92"/>
  <c r="L100" i="92"/>
  <c r="K100" i="92"/>
  <c r="J100" i="92"/>
  <c r="AB101" i="92"/>
  <c r="W95" i="92"/>
  <c r="X95" i="92"/>
  <c r="W96" i="92"/>
  <c r="X96" i="92"/>
  <c r="W97" i="92"/>
  <c r="X97" i="92"/>
  <c r="W98" i="92"/>
  <c r="X98" i="92"/>
  <c r="W99" i="92"/>
  <c r="X99" i="92"/>
  <c r="X94" i="92"/>
  <c r="W94" i="92"/>
  <c r="N99" i="92"/>
  <c r="M99" i="92"/>
  <c r="L99" i="92"/>
  <c r="K99" i="92"/>
  <c r="N98" i="92"/>
  <c r="M98" i="92"/>
  <c r="L98" i="92"/>
  <c r="K98" i="92"/>
  <c r="N97" i="92"/>
  <c r="M97" i="92"/>
  <c r="L97" i="92"/>
  <c r="K97" i="92"/>
  <c r="N96" i="92"/>
  <c r="M96" i="92"/>
  <c r="L96" i="92"/>
  <c r="K96" i="92"/>
  <c r="N95" i="92"/>
  <c r="M95" i="92"/>
  <c r="L95" i="92"/>
  <c r="K95" i="92"/>
  <c r="N94" i="92"/>
  <c r="M94" i="92"/>
  <c r="L94" i="92"/>
  <c r="K94" i="92"/>
  <c r="J99" i="92"/>
  <c r="J98" i="92"/>
  <c r="J97" i="92"/>
  <c r="J96" i="92"/>
  <c r="J95" i="92"/>
  <c r="J94" i="92"/>
  <c r="W43" i="98"/>
  <c r="V43" i="98"/>
  <c r="M43" i="98"/>
  <c r="L43" i="98"/>
  <c r="K43" i="98"/>
  <c r="J43" i="98"/>
  <c r="I43" i="98"/>
  <c r="V40" i="98"/>
  <c r="W40" i="98"/>
  <c r="V41" i="98"/>
  <c r="W41" i="98"/>
  <c r="V42" i="98"/>
  <c r="W42" i="98"/>
  <c r="W39" i="98"/>
  <c r="V39" i="98"/>
  <c r="M42" i="98"/>
  <c r="L42" i="98"/>
  <c r="K42" i="98"/>
  <c r="J42" i="98"/>
  <c r="M41" i="98"/>
  <c r="L41" i="98"/>
  <c r="K41" i="98"/>
  <c r="J41" i="98"/>
  <c r="M40" i="98"/>
  <c r="L40" i="98"/>
  <c r="K40" i="98"/>
  <c r="J40" i="98"/>
  <c r="M39" i="98"/>
  <c r="L39" i="98"/>
  <c r="K39" i="98"/>
  <c r="J39" i="98"/>
  <c r="I40" i="98"/>
  <c r="I41" i="98"/>
  <c r="I42" i="98"/>
  <c r="I39" i="98"/>
  <c r="W35" i="98"/>
  <c r="W22" i="98"/>
  <c r="V22" i="98"/>
  <c r="M22" i="98"/>
  <c r="L22" i="98"/>
  <c r="K22" i="98"/>
  <c r="J22" i="98"/>
  <c r="I22" i="98"/>
  <c r="W21" i="98"/>
  <c r="V21" i="98"/>
  <c r="M21" i="98"/>
  <c r="L21" i="98"/>
  <c r="K21" i="98"/>
  <c r="J21" i="98"/>
  <c r="I21" i="98"/>
  <c r="V20" i="98"/>
  <c r="I20" i="98"/>
  <c r="W19" i="98"/>
  <c r="M19" i="98"/>
  <c r="W18" i="98"/>
  <c r="V18" i="98"/>
  <c r="L18" i="98"/>
  <c r="M17" i="98"/>
  <c r="L17" i="98"/>
  <c r="I17" i="98"/>
  <c r="W4" i="98"/>
  <c r="A1" i="98"/>
  <c r="AA42" i="96"/>
  <c r="W4" i="96"/>
  <c r="A1" i="96"/>
  <c r="AB17" i="92"/>
  <c r="AB89" i="92"/>
  <c r="AB24" i="90"/>
  <c r="X4" i="90"/>
  <c r="J55" i="92"/>
  <c r="J49" i="92"/>
  <c r="J41" i="92"/>
  <c r="J35" i="92"/>
  <c r="J12" i="92"/>
  <c r="I43" i="96" s="1"/>
  <c r="J6" i="92"/>
  <c r="J5" i="92"/>
  <c r="J4" i="92"/>
  <c r="O6" i="96"/>
  <c r="O6" i="98" s="1"/>
  <c r="O37" i="98" s="1"/>
  <c r="N6" i="96"/>
  <c r="N6" i="98" s="1"/>
  <c r="N37" i="98" s="1"/>
  <c r="O4" i="96"/>
  <c r="O4" i="98" s="1"/>
  <c r="O35" i="98" s="1"/>
  <c r="I40" i="96"/>
  <c r="Y6" i="92"/>
  <c r="X6" i="92"/>
  <c r="W6" i="92"/>
  <c r="P6" i="92"/>
  <c r="O6" i="92"/>
  <c r="N6" i="92"/>
  <c r="M6" i="92"/>
  <c r="L6" i="92"/>
  <c r="K6" i="92"/>
  <c r="Y5" i="92"/>
  <c r="X5" i="92"/>
  <c r="W5" i="92"/>
  <c r="P5" i="92"/>
  <c r="O5" i="92"/>
  <c r="N5" i="92"/>
  <c r="M5" i="92"/>
  <c r="L5" i="92"/>
  <c r="K5" i="92"/>
  <c r="Y4" i="92"/>
  <c r="X4" i="92"/>
  <c r="W4" i="92"/>
  <c r="P4" i="92"/>
  <c r="O4" i="92"/>
  <c r="N4" i="92"/>
  <c r="M4" i="92"/>
  <c r="L4" i="92"/>
  <c r="E6" i="92"/>
  <c r="E5" i="92"/>
  <c r="E4" i="92"/>
  <c r="A1" i="90"/>
  <c r="M20" i="90" s="1"/>
  <c r="X55" i="92"/>
  <c r="W55" i="92"/>
  <c r="N55" i="92"/>
  <c r="M55" i="92"/>
  <c r="L55" i="92"/>
  <c r="K55" i="92"/>
  <c r="X49" i="92"/>
  <c r="W49" i="92"/>
  <c r="N49" i="92"/>
  <c r="M49" i="92"/>
  <c r="L49" i="92"/>
  <c r="K49" i="92"/>
  <c r="X41" i="92"/>
  <c r="W41" i="92"/>
  <c r="N41" i="92"/>
  <c r="M41" i="92"/>
  <c r="L41" i="92"/>
  <c r="K41" i="92"/>
  <c r="X35" i="92"/>
  <c r="W35" i="92"/>
  <c r="N35" i="92"/>
  <c r="M35" i="92"/>
  <c r="L35" i="92"/>
  <c r="K35" i="92"/>
  <c r="X12" i="92"/>
  <c r="W12" i="92"/>
  <c r="V43" i="96" s="1"/>
  <c r="N12" i="92"/>
  <c r="M43" i="96" s="1"/>
  <c r="M12" i="92"/>
  <c r="L43" i="96" s="1"/>
  <c r="L12" i="92"/>
  <c r="K12" i="92"/>
  <c r="J43" i="96" s="1"/>
  <c r="A1" i="92"/>
  <c r="AE88" i="92" s="1"/>
  <c r="AE59" i="92" s="1"/>
  <c r="N81" i="92"/>
  <c r="N77" i="92" s="1"/>
  <c r="M19" i="90"/>
  <c r="W80" i="92"/>
  <c r="W76" i="92" s="1"/>
  <c r="W15" i="90" s="1"/>
  <c r="J82" i="92"/>
  <c r="J78" i="92" s="1"/>
  <c r="N23" i="90"/>
  <c r="N22" i="90" s="1"/>
  <c r="L81" i="92"/>
  <c r="L77" i="92" s="1"/>
  <c r="W23" i="90"/>
  <c r="W22" i="90" s="1"/>
  <c r="K48" i="96"/>
  <c r="K47" i="96"/>
  <c r="M47" i="96"/>
  <c r="W48" i="96"/>
  <c r="M48" i="96"/>
  <c r="L47" i="96"/>
  <c r="K82" i="92"/>
  <c r="K78" i="92" s="1"/>
  <c r="J29" i="96" s="1"/>
  <c r="M81" i="92"/>
  <c r="M77" i="92" s="1"/>
  <c r="M40" i="96"/>
  <c r="L41" i="96"/>
  <c r="M46" i="96"/>
  <c r="K40" i="96"/>
  <c r="M39" i="96"/>
  <c r="L24" i="98"/>
  <c r="K41" i="96"/>
  <c r="L19" i="90"/>
  <c r="K4" i="92"/>
  <c r="K80" i="92" l="1"/>
  <c r="K76" i="92" s="1"/>
  <c r="K15" i="90" s="1"/>
  <c r="L23" i="90"/>
  <c r="L22" i="90" s="1"/>
  <c r="M80" i="92"/>
  <c r="M76" i="92" s="1"/>
  <c r="M15" i="90" s="1"/>
  <c r="S39" i="101"/>
  <c r="G21" i="101"/>
  <c r="L86" i="92"/>
  <c r="L57" i="92" s="1"/>
  <c r="J23" i="90"/>
  <c r="J22" i="90" s="1"/>
  <c r="N82" i="92"/>
  <c r="N78" i="92" s="1"/>
  <c r="M29" i="96" s="1"/>
  <c r="M21" i="101"/>
  <c r="X80" i="92"/>
  <c r="X76" i="92" s="1"/>
  <c r="W82" i="92"/>
  <c r="W78" i="92" s="1"/>
  <c r="V29" i="96" s="1"/>
  <c r="W81" i="92"/>
  <c r="W77" i="92" s="1"/>
  <c r="M82" i="92"/>
  <c r="M78" i="92" s="1"/>
  <c r="J80" i="92"/>
  <c r="J76" i="92" s="1"/>
  <c r="K81" i="92"/>
  <c r="K77" i="92" s="1"/>
  <c r="M23" i="90"/>
  <c r="M22" i="90" s="1"/>
  <c r="X82" i="92"/>
  <c r="X78" i="92" s="1"/>
  <c r="L80" i="92"/>
  <c r="L76" i="92" s="1"/>
  <c r="N80" i="92"/>
  <c r="X23" i="90"/>
  <c r="K23" i="90"/>
  <c r="K22" i="90" s="1"/>
  <c r="J81" i="92"/>
  <c r="J77" i="92" s="1"/>
  <c r="L82" i="92"/>
  <c r="P82" i="92" s="1"/>
  <c r="J88" i="92"/>
  <c r="I31" i="96" s="1"/>
  <c r="I30" i="96" s="1"/>
  <c r="R86" i="92"/>
  <c r="R57" i="92" s="1"/>
  <c r="G39" i="101"/>
  <c r="X88" i="92"/>
  <c r="X59" i="92" s="1"/>
  <c r="M39" i="101"/>
  <c r="M57" i="101"/>
  <c r="I80" i="92"/>
  <c r="I76" i="92" s="1"/>
  <c r="G35" i="96"/>
  <c r="T36" i="96"/>
  <c r="T88" i="92"/>
  <c r="S19" i="98"/>
  <c r="N20" i="90"/>
  <c r="I11" i="92"/>
  <c r="J14" i="92"/>
  <c r="J8" i="92" s="1"/>
  <c r="J8" i="90" s="1"/>
  <c r="K15" i="92"/>
  <c r="K9" i="92" s="1"/>
  <c r="L16" i="92"/>
  <c r="L10" i="92" s="1"/>
  <c r="M31" i="92"/>
  <c r="M10" i="90" s="1"/>
  <c r="N32" i="92"/>
  <c r="H34" i="92"/>
  <c r="I37" i="92"/>
  <c r="I11" i="90" s="1"/>
  <c r="J38" i="92"/>
  <c r="K39" i="92"/>
  <c r="L40" i="92"/>
  <c r="O40" i="92" s="1"/>
  <c r="M45" i="92"/>
  <c r="M12" i="90" s="1"/>
  <c r="N46" i="92"/>
  <c r="M11" i="96" s="1"/>
  <c r="H48" i="92"/>
  <c r="I51" i="92"/>
  <c r="I13" i="90" s="1"/>
  <c r="J52" i="92"/>
  <c r="I12" i="96" s="1"/>
  <c r="K53" i="92"/>
  <c r="J25" i="96" s="1"/>
  <c r="L54" i="92"/>
  <c r="O54" i="92" s="1"/>
  <c r="M60" i="92"/>
  <c r="M61" i="92" s="1"/>
  <c r="N72" i="92"/>
  <c r="H74" i="92"/>
  <c r="H70" i="92" s="1"/>
  <c r="H66" i="92" s="1"/>
  <c r="H77" i="92"/>
  <c r="G16" i="96" s="1"/>
  <c r="Q16" i="92"/>
  <c r="Q10" i="92" s="1"/>
  <c r="Q34" i="92"/>
  <c r="Q40" i="92"/>
  <c r="Q48" i="92"/>
  <c r="Q54" i="92"/>
  <c r="Q74" i="92"/>
  <c r="U11" i="92"/>
  <c r="U37" i="92"/>
  <c r="U11" i="90" s="1"/>
  <c r="U51" i="92"/>
  <c r="U13" i="90" s="1"/>
  <c r="U76" i="92"/>
  <c r="U15" i="90" s="1"/>
  <c r="X15" i="92"/>
  <c r="X9" i="92" s="1"/>
  <c r="AL15" i="92" s="1"/>
  <c r="X33" i="92"/>
  <c r="W22" i="96" s="1"/>
  <c r="X39" i="92"/>
  <c r="W23" i="96" s="1"/>
  <c r="X23" i="96" s="1"/>
  <c r="X47" i="92"/>
  <c r="W24" i="96" s="1"/>
  <c r="X53" i="92"/>
  <c r="W25" i="96" s="1"/>
  <c r="X73" i="92"/>
  <c r="W15" i="96" s="1"/>
  <c r="AE15" i="92"/>
  <c r="AE9" i="92" s="1"/>
  <c r="AE38" i="92"/>
  <c r="AE73" i="92"/>
  <c r="J17" i="98"/>
  <c r="M18" i="98"/>
  <c r="V19" i="98"/>
  <c r="W20" i="98"/>
  <c r="X20" i="98" s="1"/>
  <c r="I36" i="96"/>
  <c r="M34" i="96"/>
  <c r="M36" i="96"/>
  <c r="W36" i="96"/>
  <c r="X36" i="96" s="1"/>
  <c r="H36" i="96"/>
  <c r="O36" i="96" s="1"/>
  <c r="H19" i="98"/>
  <c r="O19" i="98" s="1"/>
  <c r="Q36" i="96"/>
  <c r="Q18" i="98"/>
  <c r="R18" i="98" s="1"/>
  <c r="I81" i="92"/>
  <c r="I77" i="92" s="1"/>
  <c r="M86" i="92"/>
  <c r="M57" i="92" s="1"/>
  <c r="K88" i="92"/>
  <c r="J31" i="96" s="1"/>
  <c r="J30" i="96" s="1"/>
  <c r="J15" i="98" s="1"/>
  <c r="R87" i="92"/>
  <c r="R58" i="92" s="1"/>
  <c r="G36" i="96"/>
  <c r="H86" i="92"/>
  <c r="H57" i="92" s="1"/>
  <c r="H14" i="90" s="1"/>
  <c r="U6" i="98"/>
  <c r="U37" i="98" s="1"/>
  <c r="S17" i="98"/>
  <c r="U86" i="92"/>
  <c r="U57" i="92" s="1"/>
  <c r="K17" i="98"/>
  <c r="W20" i="90"/>
  <c r="J11" i="92"/>
  <c r="K14" i="92"/>
  <c r="K8" i="92" s="1"/>
  <c r="K8" i="90" s="1"/>
  <c r="L15" i="92"/>
  <c r="L9" i="92" s="1"/>
  <c r="M16" i="92"/>
  <c r="M10" i="92" s="1"/>
  <c r="AG16" i="92" s="1"/>
  <c r="N31" i="92"/>
  <c r="N10" i="90" s="1"/>
  <c r="H33" i="92"/>
  <c r="I34" i="92"/>
  <c r="J37" i="92"/>
  <c r="J11" i="90" s="1"/>
  <c r="K38" i="92"/>
  <c r="J10" i="96" s="1"/>
  <c r="L39" i="92"/>
  <c r="K23" i="96" s="1"/>
  <c r="M40" i="92"/>
  <c r="N45" i="92"/>
  <c r="N12" i="90" s="1"/>
  <c r="H47" i="92"/>
  <c r="G24" i="96" s="1"/>
  <c r="I48" i="92"/>
  <c r="J51" i="92"/>
  <c r="J13" i="90" s="1"/>
  <c r="K52" i="92"/>
  <c r="L53" i="92"/>
  <c r="K25" i="96" s="1"/>
  <c r="M54" i="92"/>
  <c r="N60" i="92"/>
  <c r="N61" i="92" s="1"/>
  <c r="H73" i="92"/>
  <c r="G15" i="96" s="1"/>
  <c r="I74" i="92"/>
  <c r="P74" i="92" s="1"/>
  <c r="H78" i="92"/>
  <c r="R16" i="92"/>
  <c r="R10" i="92" s="1"/>
  <c r="R34" i="92"/>
  <c r="R40" i="92"/>
  <c r="S40" i="92" s="1"/>
  <c r="R48" i="92"/>
  <c r="S48" i="92" s="1"/>
  <c r="R54" i="92"/>
  <c r="R74" i="92"/>
  <c r="Q28" i="96" s="1"/>
  <c r="U14" i="92"/>
  <c r="U8" i="92" s="1"/>
  <c r="U8" i="90" s="1"/>
  <c r="U38" i="92"/>
  <c r="T10" i="96" s="1"/>
  <c r="U52" i="92"/>
  <c r="T12" i="96" s="1"/>
  <c r="U77" i="92"/>
  <c r="T16" i="96" s="1"/>
  <c r="W16" i="92"/>
  <c r="W10" i="92" s="1"/>
  <c r="AK16" i="92" s="1"/>
  <c r="W34" i="92"/>
  <c r="W40" i="92"/>
  <c r="W48" i="92"/>
  <c r="W54" i="92"/>
  <c r="W74" i="92"/>
  <c r="V28" i="96" s="1"/>
  <c r="AE16" i="92"/>
  <c r="AE10" i="92" s="1"/>
  <c r="AE39" i="92"/>
  <c r="AE51" i="92"/>
  <c r="AE74" i="92"/>
  <c r="H20" i="98"/>
  <c r="O20" i="98" s="1"/>
  <c r="Q33" i="96"/>
  <c r="Q19" i="98"/>
  <c r="I82" i="92"/>
  <c r="I78" i="92" s="1"/>
  <c r="N86" i="92"/>
  <c r="N57" i="92" s="1"/>
  <c r="L88" i="92"/>
  <c r="L59" i="92" s="1"/>
  <c r="K26" i="96" s="1"/>
  <c r="R88" i="92"/>
  <c r="S88" i="92" s="1"/>
  <c r="H87" i="92"/>
  <c r="H58" i="92" s="1"/>
  <c r="U23" i="90"/>
  <c r="U22" i="90" s="1"/>
  <c r="S36" i="96"/>
  <c r="S20" i="98"/>
  <c r="U87" i="92"/>
  <c r="U58" i="92" s="1"/>
  <c r="T13" i="96" s="1"/>
  <c r="K18" i="98"/>
  <c r="H20" i="90"/>
  <c r="X20" i="90"/>
  <c r="AB20" i="90" s="1"/>
  <c r="K11" i="92"/>
  <c r="L14" i="92"/>
  <c r="L8" i="92" s="1"/>
  <c r="L8" i="90" s="1"/>
  <c r="O8" i="90" s="1"/>
  <c r="M15" i="92"/>
  <c r="M9" i="92" s="1"/>
  <c r="AG15" i="92" s="1"/>
  <c r="N16" i="92"/>
  <c r="N10" i="92" s="1"/>
  <c r="AH16" i="92" s="1"/>
  <c r="H32" i="92"/>
  <c r="I33" i="92"/>
  <c r="H22" i="96" s="1"/>
  <c r="J34" i="92"/>
  <c r="K37" i="92"/>
  <c r="K11" i="90" s="1"/>
  <c r="L38" i="92"/>
  <c r="O38" i="92" s="1"/>
  <c r="M39" i="92"/>
  <c r="L23" i="96" s="1"/>
  <c r="N40" i="92"/>
  <c r="H46" i="92"/>
  <c r="T46" i="92" s="1"/>
  <c r="I47" i="92"/>
  <c r="H24" i="96" s="1"/>
  <c r="J48" i="92"/>
  <c r="K51" i="92"/>
  <c r="K13" i="90" s="1"/>
  <c r="L52" i="92"/>
  <c r="K12" i="96" s="1"/>
  <c r="N12" i="96" s="1"/>
  <c r="M53" i="92"/>
  <c r="L25" i="96" s="1"/>
  <c r="N54" i="92"/>
  <c r="H72" i="92"/>
  <c r="I73" i="92"/>
  <c r="H15" i="96" s="1"/>
  <c r="J74" i="92"/>
  <c r="I28" i="96" s="1"/>
  <c r="Q11" i="92"/>
  <c r="Q31" i="92"/>
  <c r="Q10" i="90" s="1"/>
  <c r="Q37" i="92"/>
  <c r="Q11" i="90" s="1"/>
  <c r="Q45" i="92"/>
  <c r="Q12" i="90" s="1"/>
  <c r="Q51" i="92"/>
  <c r="Q13" i="90" s="1"/>
  <c r="Q60" i="92"/>
  <c r="Q61" i="92" s="1"/>
  <c r="Q76" i="92"/>
  <c r="Q15" i="90" s="1"/>
  <c r="U15" i="92"/>
  <c r="U9" i="92" s="1"/>
  <c r="U39" i="92"/>
  <c r="T23" i="96" s="1"/>
  <c r="U53" i="92"/>
  <c r="T25" i="96" s="1"/>
  <c r="U78" i="92"/>
  <c r="T29" i="96" s="1"/>
  <c r="X16" i="92"/>
  <c r="X10" i="92" s="1"/>
  <c r="AL16" i="92" s="1"/>
  <c r="X34" i="92"/>
  <c r="Y34" i="92" s="1"/>
  <c r="X40" i="92"/>
  <c r="X48" i="92"/>
  <c r="X54" i="92"/>
  <c r="X74" i="92"/>
  <c r="W28" i="96" s="1"/>
  <c r="AE31" i="92"/>
  <c r="AE40" i="92"/>
  <c r="AE52" i="92"/>
  <c r="AE76" i="92"/>
  <c r="P34" i="96"/>
  <c r="P18" i="98"/>
  <c r="Q20" i="98"/>
  <c r="I86" i="92"/>
  <c r="I57" i="92" s="1"/>
  <c r="J87" i="92"/>
  <c r="I18" i="96" s="1"/>
  <c r="M88" i="92"/>
  <c r="L31" i="96" s="1"/>
  <c r="L30" i="96" s="1"/>
  <c r="L15" i="98" s="1"/>
  <c r="N15" i="98" s="1"/>
  <c r="W86" i="92"/>
  <c r="W57" i="92" s="1"/>
  <c r="G17" i="98"/>
  <c r="H88" i="92"/>
  <c r="H59" i="92" s="1"/>
  <c r="T17" i="98"/>
  <c r="U88" i="92"/>
  <c r="I20" i="90"/>
  <c r="T20" i="90"/>
  <c r="L11" i="92"/>
  <c r="O11" i="92" s="1"/>
  <c r="M14" i="92"/>
  <c r="M8" i="92" s="1"/>
  <c r="M8" i="90" s="1"/>
  <c r="N15" i="92"/>
  <c r="N9" i="92" s="1"/>
  <c r="AH15" i="92" s="1"/>
  <c r="H31" i="92"/>
  <c r="H10" i="90" s="1"/>
  <c r="I32" i="92"/>
  <c r="P32" i="92" s="1"/>
  <c r="J33" i="92"/>
  <c r="I22" i="96" s="1"/>
  <c r="K34" i="92"/>
  <c r="L37" i="92"/>
  <c r="L11" i="90" s="1"/>
  <c r="M38" i="92"/>
  <c r="N39" i="92"/>
  <c r="M23" i="96" s="1"/>
  <c r="H45" i="92"/>
  <c r="H12" i="90" s="1"/>
  <c r="I46" i="92"/>
  <c r="H11" i="96" s="1"/>
  <c r="J47" i="92"/>
  <c r="I24" i="96" s="1"/>
  <c r="K48" i="92"/>
  <c r="L51" i="92"/>
  <c r="L13" i="90" s="1"/>
  <c r="M52" i="92"/>
  <c r="N53" i="92"/>
  <c r="M25" i="96" s="1"/>
  <c r="H60" i="92"/>
  <c r="H61" i="92" s="1"/>
  <c r="I72" i="92"/>
  <c r="I14" i="90" s="1"/>
  <c r="J73" i="92"/>
  <c r="K74" i="92"/>
  <c r="K70" i="92" s="1"/>
  <c r="K66" i="92" s="1"/>
  <c r="R11" i="92"/>
  <c r="R31" i="92"/>
  <c r="R37" i="92"/>
  <c r="R11" i="90" s="1"/>
  <c r="R45" i="92"/>
  <c r="R12" i="90" s="1"/>
  <c r="S12" i="90" s="1"/>
  <c r="R51" i="92"/>
  <c r="R13" i="90" s="1"/>
  <c r="S13" i="90" s="1"/>
  <c r="R60" i="92"/>
  <c r="R61" i="92" s="1"/>
  <c r="S61" i="92" s="1"/>
  <c r="R76" i="92"/>
  <c r="U16" i="92"/>
  <c r="U10" i="92" s="1"/>
  <c r="U40" i="92"/>
  <c r="U54" i="92"/>
  <c r="W11" i="92"/>
  <c r="W31" i="92"/>
  <c r="W37" i="92"/>
  <c r="W45" i="92"/>
  <c r="W51" i="92"/>
  <c r="W60" i="92"/>
  <c r="W61" i="92" s="1"/>
  <c r="AE32" i="92"/>
  <c r="AE53" i="92"/>
  <c r="AE77" i="92"/>
  <c r="V17" i="98"/>
  <c r="I19" i="98"/>
  <c r="J20" i="98"/>
  <c r="L33" i="96"/>
  <c r="L35" i="96"/>
  <c r="V35" i="96"/>
  <c r="P35" i="96"/>
  <c r="P19" i="98"/>
  <c r="Q23" i="90"/>
  <c r="Q22" i="90" s="1"/>
  <c r="I87" i="92"/>
  <c r="H18" i="96" s="1"/>
  <c r="H17" i="96" s="1"/>
  <c r="H10" i="98" s="1"/>
  <c r="K87" i="92"/>
  <c r="J18" i="96" s="1"/>
  <c r="J17" i="96" s="1"/>
  <c r="J10" i="98" s="1"/>
  <c r="N88" i="92"/>
  <c r="M31" i="96" s="1"/>
  <c r="M30" i="96" s="1"/>
  <c r="M15" i="98" s="1"/>
  <c r="W87" i="92"/>
  <c r="W58" i="92" s="1"/>
  <c r="G18" i="98"/>
  <c r="S6" i="98"/>
  <c r="S37" i="98" s="1"/>
  <c r="T23" i="90"/>
  <c r="T22" i="90" s="1"/>
  <c r="T18" i="98"/>
  <c r="U18" i="98" s="1"/>
  <c r="S35" i="96"/>
  <c r="Z35" i="96" s="1"/>
  <c r="J20" i="90"/>
  <c r="U20" i="90"/>
  <c r="M11" i="92"/>
  <c r="N14" i="92"/>
  <c r="N8" i="92" s="1"/>
  <c r="N8" i="90" s="1"/>
  <c r="H16" i="92"/>
  <c r="H10" i="92" s="1"/>
  <c r="I31" i="92"/>
  <c r="I10" i="90" s="1"/>
  <c r="J32" i="92"/>
  <c r="I9" i="96" s="1"/>
  <c r="K33" i="92"/>
  <c r="J22" i="96" s="1"/>
  <c r="L34" i="92"/>
  <c r="M37" i="92"/>
  <c r="M11" i="90" s="1"/>
  <c r="N38" i="92"/>
  <c r="M10" i="96" s="1"/>
  <c r="H40" i="92"/>
  <c r="I45" i="92"/>
  <c r="I12" i="90" s="1"/>
  <c r="J46" i="92"/>
  <c r="K47" i="92"/>
  <c r="J24" i="96" s="1"/>
  <c r="L48" i="92"/>
  <c r="O48" i="92" s="1"/>
  <c r="M51" i="92"/>
  <c r="M13" i="90" s="1"/>
  <c r="N52" i="92"/>
  <c r="M12" i="96" s="1"/>
  <c r="H54" i="92"/>
  <c r="H28" i="92" s="1"/>
  <c r="H22" i="92" s="1"/>
  <c r="I60" i="92"/>
  <c r="I61" i="92" s="1"/>
  <c r="J72" i="92"/>
  <c r="K73" i="92"/>
  <c r="J15" i="96" s="1"/>
  <c r="L74" i="92"/>
  <c r="K28" i="96" s="1"/>
  <c r="Q14" i="92"/>
  <c r="Q8" i="92" s="1"/>
  <c r="Q8" i="90" s="1"/>
  <c r="Q32" i="92"/>
  <c r="P9" i="96" s="1"/>
  <c r="Q38" i="92"/>
  <c r="P10" i="96" s="1"/>
  <c r="Q46" i="92"/>
  <c r="P11" i="96" s="1"/>
  <c r="Q52" i="92"/>
  <c r="P12" i="96" s="1"/>
  <c r="Q72" i="92"/>
  <c r="Q77" i="92"/>
  <c r="P16" i="96" s="1"/>
  <c r="U31" i="92"/>
  <c r="U25" i="92" s="1"/>
  <c r="U9" i="90" s="1"/>
  <c r="U45" i="92"/>
  <c r="U60" i="92"/>
  <c r="U61" i="92" s="1"/>
  <c r="X11" i="92"/>
  <c r="X31" i="92"/>
  <c r="X10" i="90" s="1"/>
  <c r="AB10" i="90" s="1"/>
  <c r="X37" i="92"/>
  <c r="X11" i="90" s="1"/>
  <c r="X45" i="92"/>
  <c r="X12" i="90" s="1"/>
  <c r="X51" i="92"/>
  <c r="X13" i="90" s="1"/>
  <c r="X60" i="92"/>
  <c r="X61" i="92" s="1"/>
  <c r="Y61" i="92" s="1"/>
  <c r="AE33" i="92"/>
  <c r="AE27" i="92" s="1"/>
  <c r="AE21" i="92" s="1"/>
  <c r="AE45" i="92"/>
  <c r="AE54" i="92"/>
  <c r="AE78" i="92"/>
  <c r="W17" i="98"/>
  <c r="J19" i="98"/>
  <c r="K20" i="98"/>
  <c r="M33" i="96"/>
  <c r="M35" i="96"/>
  <c r="V36" i="96"/>
  <c r="P36" i="96"/>
  <c r="P20" i="98"/>
  <c r="R23" i="90"/>
  <c r="R22" i="90" s="1"/>
  <c r="I88" i="92"/>
  <c r="I59" i="92" s="1"/>
  <c r="H26" i="96" s="1"/>
  <c r="L87" i="92"/>
  <c r="L58" i="92" s="1"/>
  <c r="K13" i="96" s="1"/>
  <c r="Q86" i="92"/>
  <c r="Q57" i="92" s="1"/>
  <c r="W88" i="92"/>
  <c r="W59" i="92" s="1"/>
  <c r="G19" i="98"/>
  <c r="H23" i="90"/>
  <c r="H22" i="90" s="1"/>
  <c r="T33" i="96"/>
  <c r="T19" i="98"/>
  <c r="S34" i="96"/>
  <c r="K20" i="90"/>
  <c r="Q20" i="90"/>
  <c r="N11" i="92"/>
  <c r="H15" i="92"/>
  <c r="O15" i="92" s="1"/>
  <c r="I16" i="92"/>
  <c r="J31" i="92"/>
  <c r="J10" i="90" s="1"/>
  <c r="K32" i="92"/>
  <c r="L33" i="92"/>
  <c r="K22" i="96" s="1"/>
  <c r="M34" i="92"/>
  <c r="N37" i="92"/>
  <c r="N25" i="92" s="1"/>
  <c r="H39" i="92"/>
  <c r="I40" i="92"/>
  <c r="J45" i="92"/>
  <c r="J12" i="90" s="1"/>
  <c r="K46" i="92"/>
  <c r="L47" i="92"/>
  <c r="M48" i="92"/>
  <c r="N51" i="92"/>
  <c r="N13" i="90" s="1"/>
  <c r="H53" i="92"/>
  <c r="O53" i="92" s="1"/>
  <c r="I54" i="92"/>
  <c r="J60" i="92"/>
  <c r="K72" i="92"/>
  <c r="L73" i="92"/>
  <c r="O73" i="92" s="1"/>
  <c r="M74" i="92"/>
  <c r="L28" i="96" s="1"/>
  <c r="R14" i="92"/>
  <c r="R16" i="90" s="1"/>
  <c r="R32" i="92"/>
  <c r="R38" i="92"/>
  <c r="S38" i="92" s="1"/>
  <c r="R46" i="92"/>
  <c r="Q11" i="96" s="1"/>
  <c r="R11" i="96" s="1"/>
  <c r="R52" i="92"/>
  <c r="S52" i="92" s="1"/>
  <c r="R72" i="92"/>
  <c r="R77" i="92"/>
  <c r="S77" i="92" s="1"/>
  <c r="U32" i="92"/>
  <c r="T9" i="96" s="1"/>
  <c r="U46" i="92"/>
  <c r="T11" i="96" s="1"/>
  <c r="U72" i="92"/>
  <c r="W14" i="92"/>
  <c r="W8" i="92" s="1"/>
  <c r="AK14" i="92" s="1"/>
  <c r="W32" i="92"/>
  <c r="W38" i="92"/>
  <c r="V10" i="96" s="1"/>
  <c r="W46" i="92"/>
  <c r="V11" i="96" s="1"/>
  <c r="W52" i="92"/>
  <c r="W72" i="92"/>
  <c r="AE11" i="92"/>
  <c r="AE34" i="92"/>
  <c r="AE46" i="92"/>
  <c r="AE26" i="92" s="1"/>
  <c r="AE20" i="92" s="1"/>
  <c r="AE86" i="92"/>
  <c r="AE57" i="92" s="1"/>
  <c r="I18" i="98"/>
  <c r="K19" i="98"/>
  <c r="N19" i="98" s="1"/>
  <c r="L20" i="98"/>
  <c r="I33" i="96"/>
  <c r="J34" i="96"/>
  <c r="J36" i="96"/>
  <c r="W33" i="96"/>
  <c r="X33" i="96" s="1"/>
  <c r="H33" i="96"/>
  <c r="O33" i="96" s="1"/>
  <c r="P33" i="96"/>
  <c r="Q17" i="98"/>
  <c r="J86" i="92"/>
  <c r="J57" i="92" s="1"/>
  <c r="M87" i="92"/>
  <c r="L18" i="96" s="1"/>
  <c r="L17" i="96" s="1"/>
  <c r="L10" i="98" s="1"/>
  <c r="N10" i="98" s="1"/>
  <c r="Q87" i="92"/>
  <c r="P18" i="96" s="1"/>
  <c r="P17" i="96" s="1"/>
  <c r="P10" i="98" s="1"/>
  <c r="X86" i="92"/>
  <c r="G20" i="98"/>
  <c r="AB20" i="98" s="1"/>
  <c r="G33" i="96"/>
  <c r="Z33" i="96" s="1"/>
  <c r="T34" i="96"/>
  <c r="U34" i="96" s="1"/>
  <c r="T20" i="98"/>
  <c r="T86" i="92"/>
  <c r="S33" i="96"/>
  <c r="L20" i="90"/>
  <c r="R20" i="90"/>
  <c r="H14" i="92"/>
  <c r="H8" i="92" s="1"/>
  <c r="H8" i="90" s="1"/>
  <c r="I15" i="92"/>
  <c r="I9" i="92" s="1"/>
  <c r="J16" i="92"/>
  <c r="J10" i="92" s="1"/>
  <c r="AD16" i="92" s="1"/>
  <c r="K31" i="92"/>
  <c r="K10" i="90" s="1"/>
  <c r="L32" i="92"/>
  <c r="K9" i="96" s="1"/>
  <c r="M33" i="92"/>
  <c r="L22" i="96" s="1"/>
  <c r="N34" i="92"/>
  <c r="H38" i="92"/>
  <c r="I39" i="92"/>
  <c r="H23" i="96" s="1"/>
  <c r="J40" i="92"/>
  <c r="K45" i="92"/>
  <c r="K12" i="90" s="1"/>
  <c r="AB12" i="90" s="1"/>
  <c r="L46" i="92"/>
  <c r="M47" i="92"/>
  <c r="L24" i="96" s="1"/>
  <c r="N48" i="92"/>
  <c r="H52" i="92"/>
  <c r="G12" i="96" s="1"/>
  <c r="I53" i="92"/>
  <c r="H25" i="96" s="1"/>
  <c r="J54" i="92"/>
  <c r="K60" i="92"/>
  <c r="K61" i="92" s="1"/>
  <c r="L72" i="92"/>
  <c r="O72" i="92" s="1"/>
  <c r="M73" i="92"/>
  <c r="L15" i="96" s="1"/>
  <c r="N74" i="92"/>
  <c r="M28" i="96" s="1"/>
  <c r="M27" i="96" s="1"/>
  <c r="M14" i="98" s="1"/>
  <c r="Q15" i="92"/>
  <c r="Q9" i="92" s="1"/>
  <c r="Q33" i="92"/>
  <c r="P22" i="96" s="1"/>
  <c r="Q39" i="92"/>
  <c r="P23" i="96" s="1"/>
  <c r="Q47" i="92"/>
  <c r="P24" i="96" s="1"/>
  <c r="Q53" i="92"/>
  <c r="P25" i="96" s="1"/>
  <c r="Q73" i="92"/>
  <c r="Q69" i="92" s="1"/>
  <c r="Q65" i="92" s="1"/>
  <c r="Q78" i="92"/>
  <c r="P29" i="96" s="1"/>
  <c r="U33" i="92"/>
  <c r="U27" i="92" s="1"/>
  <c r="U47" i="92"/>
  <c r="T24" i="96" s="1"/>
  <c r="U73" i="92"/>
  <c r="T15" i="96" s="1"/>
  <c r="X14" i="92"/>
  <c r="X8" i="92" s="1"/>
  <c r="AL14" i="92" s="1"/>
  <c r="X32" i="92"/>
  <c r="AB32" i="92" s="1"/>
  <c r="X38" i="92"/>
  <c r="W10" i="96" s="1"/>
  <c r="X10" i="96" s="1"/>
  <c r="X46" i="92"/>
  <c r="W11" i="96" s="1"/>
  <c r="X11" i="96" s="1"/>
  <c r="X52" i="92"/>
  <c r="W12" i="96" s="1"/>
  <c r="X72" i="92"/>
  <c r="AB72" i="92" s="1"/>
  <c r="AE47" i="92"/>
  <c r="AE60" i="92"/>
  <c r="AE61" i="92" s="1"/>
  <c r="AE87" i="92"/>
  <c r="AE58" i="92" s="1"/>
  <c r="X81" i="92"/>
  <c r="X77" i="92" s="1"/>
  <c r="Y77" i="92" s="1"/>
  <c r="J18" i="98"/>
  <c r="AA18" i="98" s="1"/>
  <c r="L19" i="98"/>
  <c r="M20" i="98"/>
  <c r="I34" i="96"/>
  <c r="K34" i="96"/>
  <c r="K36" i="96"/>
  <c r="W34" i="96"/>
  <c r="H34" i="96"/>
  <c r="O34" i="96" s="1"/>
  <c r="H17" i="98"/>
  <c r="Q34" i="96"/>
  <c r="R34" i="96" s="1"/>
  <c r="I23" i="90"/>
  <c r="K86" i="92"/>
  <c r="K57" i="92" s="1"/>
  <c r="N87" i="92"/>
  <c r="Q88" i="92"/>
  <c r="P31" i="96" s="1"/>
  <c r="P30" i="96" s="1"/>
  <c r="P15" i="98" s="1"/>
  <c r="X87" i="92"/>
  <c r="Y87" i="92" s="1"/>
  <c r="G34" i="96"/>
  <c r="Z34" i="96" s="1"/>
  <c r="T35" i="96"/>
  <c r="T87" i="92"/>
  <c r="S18" i="96" s="1"/>
  <c r="S17" i="96" s="1"/>
  <c r="S18" i="98"/>
  <c r="H11" i="92"/>
  <c r="I14" i="92"/>
  <c r="I16" i="90" s="1"/>
  <c r="J15" i="92"/>
  <c r="J9" i="92" s="1"/>
  <c r="AD15" i="92" s="1"/>
  <c r="K16" i="92"/>
  <c r="K10" i="92" s="1"/>
  <c r="L31" i="92"/>
  <c r="L10" i="90" s="1"/>
  <c r="O10" i="90" s="1"/>
  <c r="M32" i="92"/>
  <c r="L9" i="96" s="1"/>
  <c r="N33" i="92"/>
  <c r="M22" i="96" s="1"/>
  <c r="H37" i="92"/>
  <c r="H11" i="90" s="1"/>
  <c r="I38" i="92"/>
  <c r="P38" i="92" s="1"/>
  <c r="J39" i="92"/>
  <c r="I23" i="96" s="1"/>
  <c r="K40" i="92"/>
  <c r="L45" i="92"/>
  <c r="L12" i="90" s="1"/>
  <c r="M46" i="92"/>
  <c r="N47" i="92"/>
  <c r="M24" i="96" s="1"/>
  <c r="H51" i="92"/>
  <c r="T51" i="92" s="1"/>
  <c r="I52" i="92"/>
  <c r="J53" i="92"/>
  <c r="I25" i="96" s="1"/>
  <c r="K54" i="92"/>
  <c r="L60" i="92"/>
  <c r="L61" i="92" s="1"/>
  <c r="M72" i="92"/>
  <c r="N73" i="92"/>
  <c r="M15" i="96" s="1"/>
  <c r="H76" i="92"/>
  <c r="H15" i="90" s="1"/>
  <c r="R15" i="92"/>
  <c r="R9" i="92" s="1"/>
  <c r="S9" i="92" s="1"/>
  <c r="R33" i="92"/>
  <c r="Q22" i="96" s="1"/>
  <c r="R39" i="92"/>
  <c r="S39" i="92" s="1"/>
  <c r="R47" i="92"/>
  <c r="Q24" i="96" s="1"/>
  <c r="R53" i="92"/>
  <c r="Q25" i="96" s="1"/>
  <c r="R73" i="92"/>
  <c r="Q15" i="96" s="1"/>
  <c r="R78" i="92"/>
  <c r="S78" i="92" s="1"/>
  <c r="U34" i="92"/>
  <c r="U48" i="92"/>
  <c r="U74" i="92"/>
  <c r="W15" i="92"/>
  <c r="W9" i="92" s="1"/>
  <c r="AK15" i="92" s="1"/>
  <c r="W33" i="92"/>
  <c r="V22" i="96" s="1"/>
  <c r="W39" i="92"/>
  <c r="V23" i="96" s="1"/>
  <c r="W47" i="92"/>
  <c r="V24" i="96" s="1"/>
  <c r="W53" i="92"/>
  <c r="W27" i="92" s="1"/>
  <c r="W73" i="92"/>
  <c r="W69" i="92" s="1"/>
  <c r="W65" i="92" s="1"/>
  <c r="AK69" i="92" s="1"/>
  <c r="AE14" i="92"/>
  <c r="AE8" i="92" s="1"/>
  <c r="AE37" i="92"/>
  <c r="AE48" i="92"/>
  <c r="AE72" i="92"/>
  <c r="Q16" i="90"/>
  <c r="T48" i="96"/>
  <c r="Q47" i="96"/>
  <c r="J47" i="96"/>
  <c r="P47" i="96"/>
  <c r="I48" i="96"/>
  <c r="I47" i="96"/>
  <c r="G48" i="96"/>
  <c r="N48" i="96" s="1"/>
  <c r="T47" i="96"/>
  <c r="Q48" i="96"/>
  <c r="H48" i="96"/>
  <c r="H47" i="96"/>
  <c r="P48" i="96"/>
  <c r="G11" i="96"/>
  <c r="O11" i="96" s="1"/>
  <c r="K10" i="96"/>
  <c r="Y40" i="92"/>
  <c r="K16" i="90"/>
  <c r="J12" i="96"/>
  <c r="AA12" i="96" s="1"/>
  <c r="G47" i="96"/>
  <c r="P33" i="92"/>
  <c r="AF55" i="92"/>
  <c r="U16" i="90"/>
  <c r="Y20" i="90"/>
  <c r="Y54" i="92"/>
  <c r="Y74" i="92"/>
  <c r="W9" i="96"/>
  <c r="H16" i="90"/>
  <c r="G24" i="98"/>
  <c r="J24" i="98"/>
  <c r="T46" i="96"/>
  <c r="T24" i="98"/>
  <c r="P45" i="96"/>
  <c r="P41" i="96"/>
  <c r="S46" i="96"/>
  <c r="Q46" i="96"/>
  <c r="Q24" i="98"/>
  <c r="Q41" i="96"/>
  <c r="T45" i="96"/>
  <c r="T41" i="96"/>
  <c r="P46" i="96"/>
  <c r="P40" i="96"/>
  <c r="H45" i="96"/>
  <c r="G46" i="96"/>
  <c r="V45" i="96"/>
  <c r="W47" i="96"/>
  <c r="X47" i="96" s="1"/>
  <c r="I25" i="98"/>
  <c r="V48" i="96"/>
  <c r="W45" i="96"/>
  <c r="X45" i="96" s="1"/>
  <c r="V40" i="96"/>
  <c r="W41" i="96"/>
  <c r="V47" i="96"/>
  <c r="H40" i="96"/>
  <c r="G25" i="98"/>
  <c r="I45" i="96"/>
  <c r="H46" i="96"/>
  <c r="V46" i="96"/>
  <c r="J25" i="98"/>
  <c r="W46" i="96"/>
  <c r="W39" i="96"/>
  <c r="V23" i="98"/>
  <c r="W19" i="90"/>
  <c r="H25" i="98"/>
  <c r="I46" i="96"/>
  <c r="Y48" i="92"/>
  <c r="V35" i="92"/>
  <c r="X70" i="92"/>
  <c r="X66" i="92" s="1"/>
  <c r="J70" i="92"/>
  <c r="J66" i="92" s="1"/>
  <c r="AD70" i="92" s="1"/>
  <c r="I24" i="98"/>
  <c r="AH14" i="92"/>
  <c r="I11" i="96"/>
  <c r="N16" i="90"/>
  <c r="U19" i="98"/>
  <c r="P45" i="92"/>
  <c r="P60" i="92"/>
  <c r="T73" i="92"/>
  <c r="V73" i="92" s="1"/>
  <c r="S11" i="92"/>
  <c r="S31" i="92"/>
  <c r="S76" i="92"/>
  <c r="Y11" i="92"/>
  <c r="Y37" i="92"/>
  <c r="Y45" i="92"/>
  <c r="Y51" i="92"/>
  <c r="AF41" i="92"/>
  <c r="P40" i="92"/>
  <c r="S32" i="92"/>
  <c r="Y47" i="92"/>
  <c r="R15" i="90"/>
  <c r="S15" i="90" s="1"/>
  <c r="M24" i="98"/>
  <c r="J19" i="90"/>
  <c r="I15" i="96"/>
  <c r="O37" i="92"/>
  <c r="N43" i="98"/>
  <c r="W13" i="90"/>
  <c r="Y13" i="90" s="1"/>
  <c r="Y52" i="92"/>
  <c r="Q31" i="96"/>
  <c r="R31" i="96" s="1"/>
  <c r="M16" i="90"/>
  <c r="O60" i="92"/>
  <c r="P20" i="90"/>
  <c r="P31" i="92"/>
  <c r="R10" i="90"/>
  <c r="S10" i="90" s="1"/>
  <c r="H9" i="96"/>
  <c r="W11" i="90"/>
  <c r="Y11" i="90" s="1"/>
  <c r="L12" i="96"/>
  <c r="L10" i="96"/>
  <c r="W10" i="90"/>
  <c r="AF12" i="92"/>
  <c r="J28" i="96"/>
  <c r="J27" i="96" s="1"/>
  <c r="J14" i="98" s="1"/>
  <c r="S37" i="92"/>
  <c r="AB73" i="92"/>
  <c r="R68" i="92"/>
  <c r="R64" i="92" s="1"/>
  <c r="O51" i="92"/>
  <c r="M17" i="90"/>
  <c r="K14" i="90"/>
  <c r="W16" i="90"/>
  <c r="Y55" i="92"/>
  <c r="O46" i="92"/>
  <c r="AB52" i="92"/>
  <c r="S72" i="92"/>
  <c r="O12" i="92"/>
  <c r="O95" i="92"/>
  <c r="O97" i="92"/>
  <c r="O99" i="92"/>
  <c r="W8" i="90"/>
  <c r="AB38" i="92"/>
  <c r="K11" i="96"/>
  <c r="N11" i="96" s="1"/>
  <c r="M69" i="92"/>
  <c r="M65" i="92" s="1"/>
  <c r="AG69" i="92" s="1"/>
  <c r="T22" i="96"/>
  <c r="P52" i="92"/>
  <c r="S33" i="92"/>
  <c r="S53" i="92"/>
  <c r="G10" i="96"/>
  <c r="O10" i="92"/>
  <c r="Q10" i="96"/>
  <c r="R10" i="96" s="1"/>
  <c r="AB51" i="92"/>
  <c r="K15" i="96"/>
  <c r="N15" i="96" s="1"/>
  <c r="U39" i="98"/>
  <c r="AF88" i="92"/>
  <c r="J9" i="96"/>
  <c r="Q14" i="90"/>
  <c r="W70" i="92"/>
  <c r="W66" i="92" s="1"/>
  <c r="AK70" i="92" s="1"/>
  <c r="L69" i="92"/>
  <c r="L65" i="92" s="1"/>
  <c r="O65" i="92" s="1"/>
  <c r="V12" i="96"/>
  <c r="X12" i="96" s="1"/>
  <c r="N20" i="98"/>
  <c r="AF49" i="92"/>
  <c r="U14" i="90"/>
  <c r="V9" i="96"/>
  <c r="O20" i="90"/>
  <c r="W31" i="96"/>
  <c r="W30" i="96" s="1"/>
  <c r="Y14" i="92"/>
  <c r="R42" i="98"/>
  <c r="R25" i="96"/>
  <c r="Y73" i="92"/>
  <c r="U36" i="96"/>
  <c r="S74" i="92"/>
  <c r="H10" i="96"/>
  <c r="S73" i="92"/>
  <c r="P11" i="92"/>
  <c r="P11" i="90"/>
  <c r="N19" i="90"/>
  <c r="AB54" i="92"/>
  <c r="L11" i="96"/>
  <c r="O23" i="90"/>
  <c r="H12" i="96"/>
  <c r="O12" i="96" s="1"/>
  <c r="S35" i="92"/>
  <c r="R17" i="98"/>
  <c r="U68" i="92"/>
  <c r="U64" i="92" s="1"/>
  <c r="P47" i="92"/>
  <c r="N14" i="90"/>
  <c r="K68" i="92"/>
  <c r="K64" i="92" s="1"/>
  <c r="P15" i="92"/>
  <c r="Q29" i="96"/>
  <c r="R29" i="96" s="1"/>
  <c r="Q23" i="96"/>
  <c r="R23" i="96" s="1"/>
  <c r="R22" i="98"/>
  <c r="Y82" i="92"/>
  <c r="M68" i="92"/>
  <c r="M64" i="92" s="1"/>
  <c r="AG68" i="92" s="1"/>
  <c r="S16" i="92"/>
  <c r="U40" i="98"/>
  <c r="AB40" i="92"/>
  <c r="J17" i="90"/>
  <c r="P17" i="90" s="1"/>
  <c r="Y80" i="92"/>
  <c r="O45" i="92"/>
  <c r="X17" i="90"/>
  <c r="Y17" i="90" s="1"/>
  <c r="S47" i="92"/>
  <c r="O22" i="98"/>
  <c r="L78" i="92"/>
  <c r="R59" i="92"/>
  <c r="Q26" i="96" s="1"/>
  <c r="X15" i="90"/>
  <c r="Y15" i="90" s="1"/>
  <c r="X68" i="92"/>
  <c r="X64" i="92" s="1"/>
  <c r="AL68" i="92" s="1"/>
  <c r="K25" i="98"/>
  <c r="I10" i="96"/>
  <c r="AA25" i="96"/>
  <c r="O16" i="92"/>
  <c r="V25" i="96"/>
  <c r="S34" i="92"/>
  <c r="P37" i="92"/>
  <c r="G31" i="96"/>
  <c r="G30" i="96" s="1"/>
  <c r="T28" i="96"/>
  <c r="P34" i="92"/>
  <c r="T37" i="92"/>
  <c r="V37" i="92" s="1"/>
  <c r="T48" i="92"/>
  <c r="G14" i="96"/>
  <c r="G9" i="98" s="1"/>
  <c r="T74" i="92"/>
  <c r="S28" i="96" s="1"/>
  <c r="J23" i="96"/>
  <c r="P28" i="96"/>
  <c r="P27" i="96" s="1"/>
  <c r="P14" i="98" s="1"/>
  <c r="S54" i="92"/>
  <c r="H16" i="96"/>
  <c r="G28" i="96"/>
  <c r="S11" i="90"/>
  <c r="U26" i="92"/>
  <c r="U20" i="92" s="1"/>
  <c r="U69" i="92"/>
  <c r="U65" i="92" s="1"/>
  <c r="Y39" i="92"/>
  <c r="J16" i="90"/>
  <c r="T77" i="92"/>
  <c r="S16" i="96" s="1"/>
  <c r="P14" i="92"/>
  <c r="R36" i="96"/>
  <c r="V20" i="90"/>
  <c r="M9" i="96"/>
  <c r="X24" i="96"/>
  <c r="V15" i="96"/>
  <c r="X15" i="96" s="1"/>
  <c r="H69" i="92"/>
  <c r="H65" i="92" s="1"/>
  <c r="U17" i="98"/>
  <c r="U21" i="98"/>
  <c r="N34" i="96"/>
  <c r="Q70" i="92"/>
  <c r="Q66" i="92" s="1"/>
  <c r="R20" i="98"/>
  <c r="N18" i="98"/>
  <c r="I25" i="92"/>
  <c r="I9" i="90" s="1"/>
  <c r="O11" i="90"/>
  <c r="N47" i="96"/>
  <c r="P51" i="92"/>
  <c r="Y35" i="92"/>
  <c r="W14" i="90"/>
  <c r="N21" i="98"/>
  <c r="G29" i="96"/>
  <c r="I26" i="92"/>
  <c r="K28" i="92"/>
  <c r="Y76" i="92"/>
  <c r="P77" i="92"/>
  <c r="P48" i="92"/>
  <c r="P46" i="92"/>
  <c r="H28" i="96"/>
  <c r="G22" i="96"/>
  <c r="O22" i="96" s="1"/>
  <c r="N41" i="98"/>
  <c r="G9" i="96"/>
  <c r="Y49" i="92"/>
  <c r="AA37" i="96"/>
  <c r="P55" i="92"/>
  <c r="K39" i="96"/>
  <c r="T34" i="92"/>
  <c r="K23" i="98"/>
  <c r="AB22" i="98"/>
  <c r="P35" i="92"/>
  <c r="V18" i="96"/>
  <c r="V17" i="96" s="1"/>
  <c r="V10" i="98" s="1"/>
  <c r="L39" i="96"/>
  <c r="L17" i="90"/>
  <c r="O17" i="90" s="1"/>
  <c r="L23" i="98"/>
  <c r="P80" i="92"/>
  <c r="L25" i="98"/>
  <c r="V27" i="96"/>
  <c r="V14" i="98" s="1"/>
  <c r="O55" i="92"/>
  <c r="H31" i="96"/>
  <c r="H30" i="96" s="1"/>
  <c r="H15" i="98" s="1"/>
  <c r="N35" i="96"/>
  <c r="O35" i="96"/>
  <c r="M23" i="98"/>
  <c r="O86" i="92"/>
  <c r="Q58" i="92"/>
  <c r="N39" i="98"/>
  <c r="O39" i="98"/>
  <c r="K59" i="92"/>
  <c r="R15" i="96"/>
  <c r="N59" i="92"/>
  <c r="M26" i="96" s="1"/>
  <c r="X37" i="96"/>
  <c r="X28" i="96"/>
  <c r="AA34" i="96"/>
  <c r="U43" i="98"/>
  <c r="U41" i="98"/>
  <c r="AF35" i="92"/>
  <c r="O94" i="92"/>
  <c r="R33" i="96"/>
  <c r="O57" i="92"/>
  <c r="L40" i="96"/>
  <c r="X39" i="98"/>
  <c r="O96" i="92"/>
  <c r="R19" i="98"/>
  <c r="R21" i="98"/>
  <c r="AB82" i="92"/>
  <c r="S12" i="92"/>
  <c r="O43" i="98"/>
  <c r="R22" i="96"/>
  <c r="U22" i="98"/>
  <c r="O33" i="92"/>
  <c r="V24" i="98"/>
  <c r="S31" i="96"/>
  <c r="S30" i="96" s="1"/>
  <c r="K17" i="90"/>
  <c r="O15" i="96"/>
  <c r="R39" i="98"/>
  <c r="I16" i="96"/>
  <c r="K24" i="98"/>
  <c r="P10" i="90"/>
  <c r="O18" i="96"/>
  <c r="I17" i="96"/>
  <c r="I10" i="98" s="1"/>
  <c r="O10" i="98" s="1"/>
  <c r="L16" i="96"/>
  <c r="L14" i="96" s="1"/>
  <c r="L9" i="98" s="1"/>
  <c r="S20" i="90"/>
  <c r="R40" i="98"/>
  <c r="X22" i="96"/>
  <c r="Y41" i="92"/>
  <c r="X41" i="98"/>
  <c r="R43" i="98"/>
  <c r="X38" i="96"/>
  <c r="J16" i="96"/>
  <c r="J14" i="96" s="1"/>
  <c r="J9" i="98" s="1"/>
  <c r="K69" i="92"/>
  <c r="K65" i="92" s="1"/>
  <c r="I10" i="92"/>
  <c r="P10" i="92" s="1"/>
  <c r="G23" i="96"/>
  <c r="K24" i="96"/>
  <c r="O47" i="92"/>
  <c r="G25" i="96"/>
  <c r="O25" i="96" s="1"/>
  <c r="P53" i="92"/>
  <c r="J61" i="92"/>
  <c r="R8" i="92"/>
  <c r="S14" i="92"/>
  <c r="Q9" i="96"/>
  <c r="R9" i="96" s="1"/>
  <c r="R69" i="92"/>
  <c r="R65" i="92" s="1"/>
  <c r="U10" i="90"/>
  <c r="X22" i="90"/>
  <c r="Y22" i="90" s="1"/>
  <c r="AB23" i="90"/>
  <c r="X57" i="92"/>
  <c r="Y86" i="92"/>
  <c r="J69" i="92"/>
  <c r="J65" i="92" s="1"/>
  <c r="AD69" i="92" s="1"/>
  <c r="P81" i="92"/>
  <c r="O81" i="92"/>
  <c r="AB48" i="92"/>
  <c r="X48" i="96"/>
  <c r="V41" i="96"/>
  <c r="V25" i="98"/>
  <c r="J11" i="96"/>
  <c r="R38" i="96"/>
  <c r="O18" i="98"/>
  <c r="V41" i="92"/>
  <c r="K8" i="96"/>
  <c r="K8" i="98" s="1"/>
  <c r="V39" i="96"/>
  <c r="O87" i="92"/>
  <c r="P41" i="92"/>
  <c r="V16" i="96"/>
  <c r="AB80" i="92"/>
  <c r="N76" i="92"/>
  <c r="AB76" i="92" s="1"/>
  <c r="N17" i="90"/>
  <c r="O80" i="92"/>
  <c r="O41" i="92"/>
  <c r="S23" i="90"/>
  <c r="O40" i="98"/>
  <c r="O21" i="98"/>
  <c r="R35" i="96"/>
  <c r="I17" i="90"/>
  <c r="M58" i="92"/>
  <c r="AB81" i="92"/>
  <c r="X19" i="90"/>
  <c r="W25" i="98"/>
  <c r="W17" i="90"/>
  <c r="W26" i="96"/>
  <c r="N11" i="90"/>
  <c r="Q16" i="96"/>
  <c r="Y88" i="92"/>
  <c r="J58" i="92"/>
  <c r="P87" i="92"/>
  <c r="T45" i="92"/>
  <c r="S49" i="92"/>
  <c r="W68" i="92"/>
  <c r="W64" i="92" s="1"/>
  <c r="AK68" i="92" s="1"/>
  <c r="U12" i="90"/>
  <c r="U38" i="96"/>
  <c r="U59" i="92"/>
  <c r="T31" i="96"/>
  <c r="O35" i="92"/>
  <c r="N36" i="96"/>
  <c r="N38" i="96"/>
  <c r="U33" i="96"/>
  <c r="X19" i="98"/>
  <c r="AB21" i="98"/>
  <c r="N40" i="98"/>
  <c r="N42" i="98"/>
  <c r="P94" i="92"/>
  <c r="R24" i="96"/>
  <c r="O41" i="98"/>
  <c r="P12" i="92"/>
  <c r="U35" i="96"/>
  <c r="U20" i="98"/>
  <c r="O49" i="92"/>
  <c r="X34" i="96"/>
  <c r="O42" i="98"/>
  <c r="T33" i="92"/>
  <c r="N69" i="92"/>
  <c r="N65" i="92" s="1"/>
  <c r="AH69" i="92" s="1"/>
  <c r="M16" i="96"/>
  <c r="R37" i="96"/>
  <c r="H21" i="96"/>
  <c r="H13" i="98" s="1"/>
  <c r="M14" i="90"/>
  <c r="P99" i="92"/>
  <c r="S10" i="92"/>
  <c r="R28" i="96"/>
  <c r="R41" i="98"/>
  <c r="S22" i="90"/>
  <c r="X43" i="98"/>
  <c r="Y97" i="92"/>
  <c r="X40" i="98"/>
  <c r="Y94" i="92"/>
  <c r="O100" i="92"/>
  <c r="Y99" i="92"/>
  <c r="Y95" i="92"/>
  <c r="Y100" i="92"/>
  <c r="Y98" i="92"/>
  <c r="R43" i="96"/>
  <c r="U37" i="96"/>
  <c r="X46" i="96"/>
  <c r="X42" i="98"/>
  <c r="O77" i="92"/>
  <c r="K16" i="96"/>
  <c r="W16" i="96"/>
  <c r="S57" i="92"/>
  <c r="R14" i="90"/>
  <c r="S14" i="90" s="1"/>
  <c r="T78" i="92"/>
  <c r="I29" i="96"/>
  <c r="I27" i="96" s="1"/>
  <c r="O76" i="92"/>
  <c r="L15" i="90"/>
  <c r="O15" i="90" s="1"/>
  <c r="W29" i="96"/>
  <c r="X29" i="96" s="1"/>
  <c r="Y78" i="92"/>
  <c r="I15" i="90"/>
  <c r="P15" i="90" s="1"/>
  <c r="V13" i="96"/>
  <c r="H29" i="96"/>
  <c r="P78" i="92"/>
  <c r="I70" i="92"/>
  <c r="I66" i="92" s="1"/>
  <c r="G26" i="96"/>
  <c r="O26" i="96" s="1"/>
  <c r="P59" i="92"/>
  <c r="O19" i="90"/>
  <c r="P96" i="92"/>
  <c r="Y96" i="92"/>
  <c r="U42" i="98"/>
  <c r="X22" i="98"/>
  <c r="V22" i="90"/>
  <c r="X35" i="96"/>
  <c r="O17" i="98"/>
  <c r="X18" i="98"/>
  <c r="P95" i="92"/>
  <c r="S16" i="90"/>
  <c r="S86" i="92"/>
  <c r="P97" i="92"/>
  <c r="K18" i="96"/>
  <c r="Q59" i="92"/>
  <c r="V12" i="92"/>
  <c r="S43" i="96"/>
  <c r="U43" i="96" s="1"/>
  <c r="N17" i="98"/>
  <c r="AA19" i="98"/>
  <c r="P100" i="92"/>
  <c r="AA38" i="96"/>
  <c r="O59" i="92"/>
  <c r="V49" i="92"/>
  <c r="T52" i="92"/>
  <c r="T53" i="92"/>
  <c r="V55" i="92"/>
  <c r="J15" i="90"/>
  <c r="J68" i="92"/>
  <c r="L48" i="96"/>
  <c r="O38" i="96"/>
  <c r="Z38" i="96"/>
  <c r="P49" i="92"/>
  <c r="S41" i="92"/>
  <c r="W40" i="96"/>
  <c r="AB13" i="90"/>
  <c r="M41" i="96"/>
  <c r="M25" i="98"/>
  <c r="L29" i="96"/>
  <c r="M70" i="92"/>
  <c r="M66" i="92" s="1"/>
  <c r="AG70" i="92" s="1"/>
  <c r="P98" i="92"/>
  <c r="O98" i="92"/>
  <c r="W24" i="98"/>
  <c r="O22" i="90"/>
  <c r="AA35" i="96"/>
  <c r="N46" i="96"/>
  <c r="Y23" i="90"/>
  <c r="W43" i="96"/>
  <c r="X43" i="96" s="1"/>
  <c r="Y12" i="92"/>
  <c r="V31" i="96"/>
  <c r="V30" i="96" s="1"/>
  <c r="V15" i="98" s="1"/>
  <c r="X17" i="98"/>
  <c r="X21" i="98"/>
  <c r="AA21" i="98"/>
  <c r="N33" i="96"/>
  <c r="AA22" i="98"/>
  <c r="N22" i="98"/>
  <c r="N37" i="96"/>
  <c r="O37" i="96"/>
  <c r="Z37" i="96"/>
  <c r="K43" i="96"/>
  <c r="N43" i="96" s="1"/>
  <c r="O24" i="96"/>
  <c r="H43" i="96"/>
  <c r="O43" i="96" s="1"/>
  <c r="N58" i="92"/>
  <c r="M18" i="96"/>
  <c r="M17" i="96" s="1"/>
  <c r="M10" i="98" s="1"/>
  <c r="I22" i="90"/>
  <c r="P22" i="90" s="1"/>
  <c r="P23" i="90"/>
  <c r="S55" i="92"/>
  <c r="P76" i="92"/>
  <c r="K31" i="96"/>
  <c r="P57" i="92"/>
  <c r="X58" i="92"/>
  <c r="W18" i="96"/>
  <c r="T8" i="96"/>
  <c r="T14" i="96"/>
  <c r="Q18" i="96"/>
  <c r="G18" i="96"/>
  <c r="T18" i="96"/>
  <c r="I8" i="92"/>
  <c r="H26" i="92"/>
  <c r="P88" i="92" l="1"/>
  <c r="T31" i="92"/>
  <c r="AB57" i="92"/>
  <c r="J25" i="92"/>
  <c r="J9" i="90" s="1"/>
  <c r="N9" i="96"/>
  <c r="Y10" i="90"/>
  <c r="P86" i="92"/>
  <c r="AB31" i="92"/>
  <c r="X25" i="96"/>
  <c r="Y72" i="92"/>
  <c r="AB18" i="98"/>
  <c r="AA20" i="98"/>
  <c r="R27" i="92"/>
  <c r="L25" i="92"/>
  <c r="N70" i="92"/>
  <c r="N66" i="92" s="1"/>
  <c r="AH70" i="92" s="1"/>
  <c r="J27" i="92"/>
  <c r="J21" i="92" s="1"/>
  <c r="H14" i="96"/>
  <c r="H9" i="98" s="1"/>
  <c r="T47" i="92"/>
  <c r="S24" i="96" s="1"/>
  <c r="Y53" i="92"/>
  <c r="I69" i="92"/>
  <c r="I65" i="92" s="1"/>
  <c r="J28" i="92"/>
  <c r="T54" i="92"/>
  <c r="H27" i="92"/>
  <c r="H21" i="92" s="1"/>
  <c r="AB11" i="92"/>
  <c r="AE70" i="92"/>
  <c r="AE66" i="92" s="1"/>
  <c r="Z36" i="96"/>
  <c r="AA17" i="98"/>
  <c r="AA22" i="96"/>
  <c r="AE69" i="92"/>
  <c r="AE65" i="92" s="1"/>
  <c r="T11" i="92"/>
  <c r="T38" i="92"/>
  <c r="J59" i="92"/>
  <c r="T59" i="92" s="1"/>
  <c r="O82" i="92"/>
  <c r="AB74" i="92"/>
  <c r="Y31" i="92"/>
  <c r="X25" i="92"/>
  <c r="V78" i="92"/>
  <c r="M27" i="92"/>
  <c r="AB11" i="90"/>
  <c r="P73" i="92"/>
  <c r="Q68" i="92"/>
  <c r="Q64" i="92" s="1"/>
  <c r="AE28" i="92"/>
  <c r="AE29" i="92" s="1"/>
  <c r="Y32" i="92"/>
  <c r="N26" i="92"/>
  <c r="O32" i="92"/>
  <c r="S46" i="92"/>
  <c r="I27" i="92"/>
  <c r="T39" i="92"/>
  <c r="AF39" i="92" s="1"/>
  <c r="S87" i="92"/>
  <c r="AA33" i="96"/>
  <c r="T76" i="92"/>
  <c r="AF76" i="92" s="1"/>
  <c r="R25" i="92"/>
  <c r="AB77" i="92"/>
  <c r="I58" i="92"/>
  <c r="P54" i="92"/>
  <c r="N23" i="96"/>
  <c r="K27" i="92"/>
  <c r="H68" i="92"/>
  <c r="H64" i="92" s="1"/>
  <c r="R70" i="92"/>
  <c r="R66" i="92" s="1"/>
  <c r="S45" i="92"/>
  <c r="T14" i="92"/>
  <c r="AB10" i="92"/>
  <c r="AF86" i="92"/>
  <c r="AB8" i="92"/>
  <c r="M14" i="96"/>
  <c r="M9" i="98" s="1"/>
  <c r="Y15" i="92"/>
  <c r="T27" i="96"/>
  <c r="T14" i="98" s="1"/>
  <c r="J26" i="92"/>
  <c r="AB14" i="92"/>
  <c r="U70" i="92"/>
  <c r="U66" i="92" s="1"/>
  <c r="AG14" i="92"/>
  <c r="K26" i="92"/>
  <c r="AB26" i="92" s="1"/>
  <c r="U28" i="92"/>
  <c r="U22" i="92" s="1"/>
  <c r="T60" i="92"/>
  <c r="V60" i="92" s="1"/>
  <c r="I28" i="92"/>
  <c r="I29" i="92" s="1"/>
  <c r="AB19" i="98"/>
  <c r="AE25" i="92"/>
  <c r="AE19" i="92" s="1"/>
  <c r="L28" i="92"/>
  <c r="L29" i="92" s="1"/>
  <c r="W25" i="92"/>
  <c r="W9" i="90" s="1"/>
  <c r="O12" i="90"/>
  <c r="AB17" i="98"/>
  <c r="AE68" i="92"/>
  <c r="AE64" i="92" s="1"/>
  <c r="N28" i="92"/>
  <c r="N22" i="92" s="1"/>
  <c r="M28" i="92"/>
  <c r="M29" i="92" s="1"/>
  <c r="Q28" i="92"/>
  <c r="Q22" i="92" s="1"/>
  <c r="AB9" i="92"/>
  <c r="W21" i="96"/>
  <c r="AA36" i="96"/>
  <c r="T32" i="92"/>
  <c r="L27" i="92"/>
  <c r="V45" i="92"/>
  <c r="M26" i="92"/>
  <c r="N28" i="96"/>
  <c r="AB47" i="92"/>
  <c r="Y9" i="92"/>
  <c r="Y60" i="92"/>
  <c r="X69" i="92"/>
  <c r="AA24" i="96"/>
  <c r="AB60" i="92"/>
  <c r="AF46" i="92"/>
  <c r="AD14" i="92"/>
  <c r="O88" i="92"/>
  <c r="O31" i="92"/>
  <c r="Q27" i="92"/>
  <c r="Q21" i="92" s="1"/>
  <c r="L26" i="92"/>
  <c r="Q25" i="92"/>
  <c r="AB33" i="92"/>
  <c r="AB37" i="92"/>
  <c r="P39" i="92"/>
  <c r="V34" i="92"/>
  <c r="M59" i="92"/>
  <c r="L26" i="96" s="1"/>
  <c r="L21" i="96" s="1"/>
  <c r="K22" i="92"/>
  <c r="O74" i="92"/>
  <c r="AB16" i="92"/>
  <c r="O52" i="92"/>
  <c r="Y81" i="92"/>
  <c r="Y38" i="92"/>
  <c r="S51" i="92"/>
  <c r="O39" i="92"/>
  <c r="AB53" i="92"/>
  <c r="Y33" i="92"/>
  <c r="Y10" i="92"/>
  <c r="Y16" i="92"/>
  <c r="I68" i="92"/>
  <c r="I64" i="92" s="1"/>
  <c r="H25" i="92"/>
  <c r="H19" i="92" s="1"/>
  <c r="V23" i="90"/>
  <c r="AB39" i="92"/>
  <c r="AB34" i="92"/>
  <c r="S60" i="92"/>
  <c r="T57" i="92"/>
  <c r="V57" i="92" s="1"/>
  <c r="Q12" i="96"/>
  <c r="R12" i="96" s="1"/>
  <c r="AA23" i="96"/>
  <c r="M25" i="92"/>
  <c r="M9" i="90" s="1"/>
  <c r="T72" i="92"/>
  <c r="AF72" i="92" s="1"/>
  <c r="W12" i="90"/>
  <c r="Y12" i="90" s="1"/>
  <c r="X16" i="90"/>
  <c r="Y16" i="90" s="1"/>
  <c r="AB15" i="92"/>
  <c r="AB45" i="92"/>
  <c r="H13" i="90"/>
  <c r="P13" i="90" s="1"/>
  <c r="P15" i="96"/>
  <c r="P14" i="96" s="1"/>
  <c r="P9" i="98" s="1"/>
  <c r="P72" i="92"/>
  <c r="O8" i="92"/>
  <c r="H9" i="92"/>
  <c r="T9" i="92" s="1"/>
  <c r="AF9" i="92" s="1"/>
  <c r="P16" i="92"/>
  <c r="X27" i="92"/>
  <c r="X21" i="92" s="1"/>
  <c r="O34" i="92"/>
  <c r="AF87" i="92"/>
  <c r="K25" i="92"/>
  <c r="N27" i="92"/>
  <c r="T40" i="92"/>
  <c r="AB46" i="92"/>
  <c r="R26" i="92"/>
  <c r="S26" i="92" s="1"/>
  <c r="K58" i="92"/>
  <c r="T15" i="92"/>
  <c r="AF15" i="92" s="1"/>
  <c r="M21" i="96"/>
  <c r="M13" i="98" s="1"/>
  <c r="M12" i="98" s="1"/>
  <c r="AG12" i="98" s="1"/>
  <c r="V48" i="92"/>
  <c r="O14" i="92"/>
  <c r="T16" i="92"/>
  <c r="Q26" i="92"/>
  <c r="Q20" i="92" s="1"/>
  <c r="L68" i="92"/>
  <c r="L64" i="92" s="1"/>
  <c r="S15" i="92"/>
  <c r="L14" i="90"/>
  <c r="Y46" i="92"/>
  <c r="Y8" i="92"/>
  <c r="X8" i="90"/>
  <c r="Y8" i="90" s="1"/>
  <c r="L16" i="90"/>
  <c r="O16" i="90" s="1"/>
  <c r="W28" i="92"/>
  <c r="R28" i="92"/>
  <c r="S28" i="92" s="1"/>
  <c r="W26" i="92"/>
  <c r="W20" i="92" s="1"/>
  <c r="X26" i="92"/>
  <c r="X28" i="92"/>
  <c r="AB28" i="92" s="1"/>
  <c r="O47" i="96"/>
  <c r="R41" i="96"/>
  <c r="R47" i="96"/>
  <c r="Q30" i="96"/>
  <c r="Q15" i="98" s="1"/>
  <c r="R15" i="98" s="1"/>
  <c r="AF73" i="92"/>
  <c r="P65" i="92"/>
  <c r="AF9" i="98"/>
  <c r="P16" i="90"/>
  <c r="P61" i="92"/>
  <c r="J40" i="96"/>
  <c r="AA40" i="96" s="1"/>
  <c r="P39" i="96"/>
  <c r="U21" i="92"/>
  <c r="I41" i="96"/>
  <c r="X9" i="96"/>
  <c r="P25" i="98"/>
  <c r="AA10" i="96"/>
  <c r="G23" i="98"/>
  <c r="S68" i="92"/>
  <c r="J41" i="96"/>
  <c r="AA41" i="96" s="1"/>
  <c r="I39" i="96"/>
  <c r="Y66" i="92"/>
  <c r="O46" i="96"/>
  <c r="Y70" i="92"/>
  <c r="AL70" i="92"/>
  <c r="G40" i="96"/>
  <c r="O40" i="96" s="1"/>
  <c r="T23" i="98"/>
  <c r="J23" i="98"/>
  <c r="AA28" i="96"/>
  <c r="P23" i="98"/>
  <c r="T40" i="96"/>
  <c r="J45" i="96"/>
  <c r="AB22" i="90"/>
  <c r="T25" i="98"/>
  <c r="T39" i="96"/>
  <c r="O25" i="98"/>
  <c r="Q25" i="98"/>
  <c r="P24" i="98"/>
  <c r="R24" i="98" s="1"/>
  <c r="Q23" i="98"/>
  <c r="X41" i="96"/>
  <c r="R48" i="96"/>
  <c r="Q40" i="96"/>
  <c r="R40" i="96" s="1"/>
  <c r="Q39" i="96"/>
  <c r="Q45" i="96"/>
  <c r="R45" i="96" s="1"/>
  <c r="H19" i="90"/>
  <c r="I23" i="98"/>
  <c r="G41" i="96"/>
  <c r="N41" i="96" s="1"/>
  <c r="J46" i="96"/>
  <c r="R19" i="90"/>
  <c r="J48" i="96"/>
  <c r="U19" i="90"/>
  <c r="R46" i="96"/>
  <c r="S45" i="96"/>
  <c r="S25" i="98"/>
  <c r="H41" i="96"/>
  <c r="H39" i="96"/>
  <c r="W23" i="98"/>
  <c r="X23" i="98" s="1"/>
  <c r="G45" i="96"/>
  <c r="O45" i="96" s="1"/>
  <c r="G39" i="96"/>
  <c r="H24" i="98"/>
  <c r="O24" i="98" s="1"/>
  <c r="Q19" i="90"/>
  <c r="H23" i="98"/>
  <c r="J39" i="96"/>
  <c r="AA39" i="96" s="1"/>
  <c r="N24" i="96"/>
  <c r="U19" i="92"/>
  <c r="I14" i="96"/>
  <c r="I9" i="98" s="1"/>
  <c r="AC9" i="98" s="1"/>
  <c r="Q27" i="96"/>
  <c r="Q14" i="98" s="1"/>
  <c r="AA15" i="96"/>
  <c r="T69" i="92"/>
  <c r="T65" i="92" s="1"/>
  <c r="U31" i="96"/>
  <c r="S15" i="96"/>
  <c r="Z15" i="96" s="1"/>
  <c r="AJ14" i="98"/>
  <c r="AD14" i="98"/>
  <c r="P12" i="90"/>
  <c r="O31" i="96"/>
  <c r="Y68" i="92"/>
  <c r="Y64" i="92"/>
  <c r="U29" i="92"/>
  <c r="U23" i="92" s="1"/>
  <c r="AF77" i="92"/>
  <c r="AF14" i="96"/>
  <c r="V77" i="92"/>
  <c r="I20" i="92"/>
  <c r="H29" i="92"/>
  <c r="H23" i="92" s="1"/>
  <c r="W19" i="92"/>
  <c r="X31" i="96"/>
  <c r="S29" i="96"/>
  <c r="S27" i="96" s="1"/>
  <c r="N23" i="98"/>
  <c r="I19" i="90"/>
  <c r="P19" i="90" s="1"/>
  <c r="O13" i="90"/>
  <c r="AF34" i="92"/>
  <c r="AJ27" i="96"/>
  <c r="V72" i="92"/>
  <c r="O61" i="92"/>
  <c r="V15" i="92"/>
  <c r="O10" i="96"/>
  <c r="O17" i="96"/>
  <c r="AG27" i="96"/>
  <c r="N10" i="96"/>
  <c r="AA9" i="96"/>
  <c r="AD14" i="96"/>
  <c r="P66" i="92"/>
  <c r="V8" i="96"/>
  <c r="AB10" i="98"/>
  <c r="AA11" i="96"/>
  <c r="AD9" i="98"/>
  <c r="V47" i="92"/>
  <c r="AF47" i="92"/>
  <c r="Z31" i="96"/>
  <c r="Z30" i="96"/>
  <c r="X39" i="96"/>
  <c r="O16" i="96"/>
  <c r="N40" i="96"/>
  <c r="N45" i="96"/>
  <c r="S11" i="96"/>
  <c r="K29" i="92"/>
  <c r="N39" i="96"/>
  <c r="S66" i="92"/>
  <c r="O9" i="98"/>
  <c r="O28" i="96"/>
  <c r="G27" i="96"/>
  <c r="G14" i="98" s="1"/>
  <c r="X25" i="98"/>
  <c r="O9" i="96"/>
  <c r="AB59" i="92"/>
  <c r="O78" i="92"/>
  <c r="L70" i="92"/>
  <c r="AB70" i="92" s="1"/>
  <c r="N22" i="96"/>
  <c r="I19" i="92"/>
  <c r="P19" i="92" s="1"/>
  <c r="V74" i="92"/>
  <c r="Q21" i="96"/>
  <c r="Q13" i="98" s="1"/>
  <c r="P14" i="90"/>
  <c r="N25" i="96"/>
  <c r="AF74" i="92"/>
  <c r="AF48" i="92"/>
  <c r="T70" i="92"/>
  <c r="AF70" i="92" s="1"/>
  <c r="K29" i="96"/>
  <c r="N29" i="96" s="1"/>
  <c r="H13" i="96"/>
  <c r="H8" i="96" s="1"/>
  <c r="H8" i="98" s="1"/>
  <c r="AD27" i="96"/>
  <c r="W27" i="96"/>
  <c r="AK27" i="96" s="1"/>
  <c r="AF78" i="92"/>
  <c r="Y27" i="92"/>
  <c r="AB78" i="92"/>
  <c r="T11" i="90"/>
  <c r="V11" i="90" s="1"/>
  <c r="U28" i="96"/>
  <c r="Z28" i="96"/>
  <c r="Z24" i="96"/>
  <c r="U24" i="96"/>
  <c r="K21" i="96"/>
  <c r="K13" i="98" s="1"/>
  <c r="O28" i="92"/>
  <c r="L22" i="92"/>
  <c r="L23" i="92" s="1"/>
  <c r="O69" i="92"/>
  <c r="V14" i="96"/>
  <c r="V46" i="92"/>
  <c r="AG14" i="98"/>
  <c r="AF37" i="92"/>
  <c r="N21" i="92"/>
  <c r="S65" i="92"/>
  <c r="G21" i="96"/>
  <c r="G13" i="98" s="1"/>
  <c r="O13" i="98" s="1"/>
  <c r="O29" i="96"/>
  <c r="T26" i="96"/>
  <c r="T21" i="96" s="1"/>
  <c r="N24" i="98"/>
  <c r="AA25" i="98"/>
  <c r="X14" i="90"/>
  <c r="Y14" i="90" s="1"/>
  <c r="Y57" i="92"/>
  <c r="AG14" i="96"/>
  <c r="P69" i="92"/>
  <c r="P13" i="96"/>
  <c r="P8" i="96" s="1"/>
  <c r="P7" i="96" s="1"/>
  <c r="J26" i="96"/>
  <c r="K21" i="92"/>
  <c r="P64" i="92"/>
  <c r="T30" i="96"/>
  <c r="U30" i="96" s="1"/>
  <c r="AB17" i="90"/>
  <c r="T10" i="92"/>
  <c r="AF10" i="92" s="1"/>
  <c r="O14" i="96"/>
  <c r="O23" i="96"/>
  <c r="H27" i="96"/>
  <c r="H20" i="96" s="1"/>
  <c r="T25" i="92"/>
  <c r="AF25" i="92" s="1"/>
  <c r="J19" i="92"/>
  <c r="K19" i="92"/>
  <c r="K9" i="90"/>
  <c r="S69" i="92"/>
  <c r="AG9" i="98"/>
  <c r="AA16" i="96"/>
  <c r="M22" i="92"/>
  <c r="L20" i="92"/>
  <c r="N19" i="92"/>
  <c r="N9" i="90"/>
  <c r="S41" i="96"/>
  <c r="AK21" i="96"/>
  <c r="W13" i="98"/>
  <c r="AK13" i="98" s="1"/>
  <c r="N25" i="98"/>
  <c r="AF60" i="92"/>
  <c r="T61" i="92"/>
  <c r="AF61" i="92" s="1"/>
  <c r="AF33" i="92"/>
  <c r="V33" i="92"/>
  <c r="S22" i="96"/>
  <c r="L21" i="92"/>
  <c r="O21" i="92" s="1"/>
  <c r="O27" i="92"/>
  <c r="K19" i="90"/>
  <c r="AB19" i="90" s="1"/>
  <c r="I13" i="96"/>
  <c r="I8" i="96" s="1"/>
  <c r="J20" i="92"/>
  <c r="L13" i="96"/>
  <c r="L8" i="96" s="1"/>
  <c r="L8" i="98" s="1"/>
  <c r="M20" i="92"/>
  <c r="L19" i="92"/>
  <c r="O19" i="92" s="1"/>
  <c r="L9" i="90"/>
  <c r="S24" i="98"/>
  <c r="S40" i="96"/>
  <c r="S47" i="96"/>
  <c r="AF45" i="92"/>
  <c r="T12" i="90"/>
  <c r="V12" i="90" s="1"/>
  <c r="W15" i="98"/>
  <c r="X15" i="98" s="1"/>
  <c r="X30" i="96"/>
  <c r="J14" i="90"/>
  <c r="AF54" i="92"/>
  <c r="V54" i="92"/>
  <c r="AF32" i="92"/>
  <c r="V32" i="92"/>
  <c r="AF31" i="92"/>
  <c r="T10" i="90"/>
  <c r="V10" i="90" s="1"/>
  <c r="Q14" i="96"/>
  <c r="R16" i="96"/>
  <c r="P9" i="92"/>
  <c r="O9" i="92"/>
  <c r="V31" i="92"/>
  <c r="S9" i="96"/>
  <c r="Z9" i="96" s="1"/>
  <c r="N15" i="90"/>
  <c r="AB15" i="90" s="1"/>
  <c r="N68" i="92"/>
  <c r="N64" i="92" s="1"/>
  <c r="R8" i="90"/>
  <c r="S8" i="92"/>
  <c r="AF16" i="92"/>
  <c r="V16" i="92"/>
  <c r="J13" i="96"/>
  <c r="J8" i="96" s="1"/>
  <c r="AF51" i="92"/>
  <c r="V51" i="92"/>
  <c r="T13" i="90"/>
  <c r="V13" i="90" s="1"/>
  <c r="AB27" i="92"/>
  <c r="O14" i="90"/>
  <c r="H9" i="90"/>
  <c r="P25" i="92"/>
  <c r="O25" i="92"/>
  <c r="V11" i="92"/>
  <c r="AF11" i="92"/>
  <c r="N26" i="96"/>
  <c r="S27" i="92"/>
  <c r="R21" i="92"/>
  <c r="N18" i="96"/>
  <c r="K17" i="96"/>
  <c r="O68" i="92"/>
  <c r="AF53" i="92"/>
  <c r="S25" i="96"/>
  <c r="V53" i="92"/>
  <c r="X65" i="92"/>
  <c r="Y69" i="92"/>
  <c r="AB69" i="92"/>
  <c r="W14" i="96"/>
  <c r="X16" i="96"/>
  <c r="AF52" i="92"/>
  <c r="V52" i="92"/>
  <c r="S12" i="96"/>
  <c r="V9" i="92"/>
  <c r="Q19" i="92"/>
  <c r="Q9" i="90"/>
  <c r="S23" i="98"/>
  <c r="S39" i="96"/>
  <c r="P70" i="92"/>
  <c r="N16" i="96"/>
  <c r="K14" i="96"/>
  <c r="I26" i="96"/>
  <c r="I21" i="96" s="1"/>
  <c r="I20" i="96" s="1"/>
  <c r="AC20" i="96" s="1"/>
  <c r="U16" i="96"/>
  <c r="Z16" i="96"/>
  <c r="X9" i="90"/>
  <c r="AB25" i="92"/>
  <c r="X19" i="92"/>
  <c r="Y25" i="92"/>
  <c r="R19" i="92"/>
  <c r="R9" i="90"/>
  <c r="S25" i="92"/>
  <c r="P26" i="96"/>
  <c r="S59" i="92"/>
  <c r="W13" i="96"/>
  <c r="X20" i="92"/>
  <c r="Y58" i="92"/>
  <c r="AB58" i="92"/>
  <c r="S48" i="96"/>
  <c r="U48" i="96" s="1"/>
  <c r="J64" i="92"/>
  <c r="P68" i="92"/>
  <c r="I14" i="98"/>
  <c r="AC14" i="98" s="1"/>
  <c r="AC27" i="96"/>
  <c r="J29" i="92"/>
  <c r="J22" i="92"/>
  <c r="AF57" i="92"/>
  <c r="T14" i="90"/>
  <c r="V14" i="90" s="1"/>
  <c r="O48" i="96"/>
  <c r="M13" i="96"/>
  <c r="M8" i="96" s="1"/>
  <c r="N20" i="92"/>
  <c r="V76" i="92"/>
  <c r="T15" i="90"/>
  <c r="V15" i="90" s="1"/>
  <c r="AE22" i="92"/>
  <c r="AE23" i="92" s="1"/>
  <c r="I21" i="92"/>
  <c r="P21" i="92" s="1"/>
  <c r="P27" i="92"/>
  <c r="T9" i="98"/>
  <c r="U46" i="96"/>
  <c r="Z46" i="96"/>
  <c r="S23" i="96"/>
  <c r="V39" i="92"/>
  <c r="U18" i="96"/>
  <c r="T17" i="96"/>
  <c r="U17" i="96" s="1"/>
  <c r="G13" i="96"/>
  <c r="T58" i="92"/>
  <c r="P58" i="92"/>
  <c r="O58" i="92"/>
  <c r="N31" i="96"/>
  <c r="K30" i="96"/>
  <c r="X24" i="98"/>
  <c r="AA24" i="98"/>
  <c r="L27" i="96"/>
  <c r="AF40" i="92"/>
  <c r="T28" i="92"/>
  <c r="T29" i="92" s="1"/>
  <c r="V40" i="92"/>
  <c r="P26" i="92"/>
  <c r="H20" i="92"/>
  <c r="O26" i="92"/>
  <c r="Z18" i="96"/>
  <c r="G17" i="96"/>
  <c r="Z17" i="96" s="1"/>
  <c r="T26" i="92"/>
  <c r="S10" i="96"/>
  <c r="V38" i="92"/>
  <c r="AF38" i="92"/>
  <c r="T8" i="98"/>
  <c r="T7" i="96"/>
  <c r="V26" i="96"/>
  <c r="Y59" i="92"/>
  <c r="W21" i="92"/>
  <c r="Y21" i="92" s="1"/>
  <c r="X40" i="96"/>
  <c r="L13" i="98"/>
  <c r="AF14" i="92"/>
  <c r="T16" i="90"/>
  <c r="V16" i="90" s="1"/>
  <c r="V14" i="92"/>
  <c r="Y19" i="90"/>
  <c r="R18" i="96"/>
  <c r="Q17" i="96"/>
  <c r="T8" i="92"/>
  <c r="I8" i="90"/>
  <c r="P8" i="92"/>
  <c r="Q13" i="96"/>
  <c r="S58" i="92"/>
  <c r="X18" i="96"/>
  <c r="W17" i="96"/>
  <c r="I15" i="98"/>
  <c r="O30" i="96"/>
  <c r="S64" i="92"/>
  <c r="K23" i="92" l="1"/>
  <c r="T27" i="92"/>
  <c r="AB16" i="90"/>
  <c r="K20" i="92"/>
  <c r="R20" i="92"/>
  <c r="L20" i="96"/>
  <c r="AF20" i="96" s="1"/>
  <c r="R30" i="96"/>
  <c r="M21" i="92"/>
  <c r="AF21" i="96" s="1"/>
  <c r="N29" i="92"/>
  <c r="N23" i="92" s="1"/>
  <c r="T20" i="96"/>
  <c r="M19" i="92"/>
  <c r="I22" i="92"/>
  <c r="I23" i="92" s="1"/>
  <c r="S70" i="92"/>
  <c r="Q29" i="92"/>
  <c r="Q23" i="92" s="1"/>
  <c r="T68" i="92"/>
  <c r="AF68" i="92" s="1"/>
  <c r="P28" i="92"/>
  <c r="AB8" i="90"/>
  <c r="M20" i="96"/>
  <c r="AG20" i="96" s="1"/>
  <c r="AG13" i="98"/>
  <c r="AJ8" i="96"/>
  <c r="X22" i="92"/>
  <c r="Y28" i="92"/>
  <c r="X29" i="92"/>
  <c r="W29" i="92"/>
  <c r="W22" i="92"/>
  <c r="Y26" i="92"/>
  <c r="R29" i="92"/>
  <c r="R22" i="92"/>
  <c r="S22" i="92" s="1"/>
  <c r="S19" i="90"/>
  <c r="R23" i="98"/>
  <c r="R39" i="96"/>
  <c r="R25" i="98"/>
  <c r="R27" i="96"/>
  <c r="O23" i="98"/>
  <c r="W20" i="96"/>
  <c r="AK20" i="96" s="1"/>
  <c r="S14" i="96"/>
  <c r="U14" i="96" s="1"/>
  <c r="T66" i="92"/>
  <c r="AF66" i="92" s="1"/>
  <c r="U25" i="98"/>
  <c r="AC14" i="96"/>
  <c r="V8" i="98"/>
  <c r="AJ8" i="98" s="1"/>
  <c r="O39" i="96"/>
  <c r="O41" i="96"/>
  <c r="H7" i="96"/>
  <c r="O21" i="96"/>
  <c r="Z29" i="96"/>
  <c r="U15" i="96"/>
  <c r="AA23" i="98"/>
  <c r="AB23" i="98"/>
  <c r="AB25" i="98"/>
  <c r="V69" i="92"/>
  <c r="AF69" i="92"/>
  <c r="U29" i="96"/>
  <c r="W14" i="98"/>
  <c r="AK14" i="98" s="1"/>
  <c r="P29" i="92"/>
  <c r="T13" i="98"/>
  <c r="T12" i="98" s="1"/>
  <c r="V70" i="92"/>
  <c r="O29" i="92"/>
  <c r="O27" i="96"/>
  <c r="N21" i="96"/>
  <c r="G20" i="96"/>
  <c r="O20" i="96" s="1"/>
  <c r="O13" i="96"/>
  <c r="Z11" i="96"/>
  <c r="U11" i="96"/>
  <c r="T19" i="92"/>
  <c r="AF19" i="92" s="1"/>
  <c r="V25" i="92"/>
  <c r="AA29" i="96"/>
  <c r="Q20" i="96"/>
  <c r="T9" i="90"/>
  <c r="V9" i="90" s="1"/>
  <c r="K27" i="96"/>
  <c r="K20" i="96" s="1"/>
  <c r="AE20" i="96" s="1"/>
  <c r="X27" i="96"/>
  <c r="AG21" i="96"/>
  <c r="L66" i="92"/>
  <c r="O70" i="92"/>
  <c r="H14" i="98"/>
  <c r="H12" i="98" s="1"/>
  <c r="AJ14" i="96"/>
  <c r="V9" i="98"/>
  <c r="V7" i="96"/>
  <c r="AJ7" i="96" s="1"/>
  <c r="L7" i="96"/>
  <c r="AF7" i="96" s="1"/>
  <c r="O22" i="92"/>
  <c r="O23" i="92"/>
  <c r="AB14" i="90"/>
  <c r="AE21" i="96"/>
  <c r="AA26" i="96"/>
  <c r="J21" i="96"/>
  <c r="V10" i="92"/>
  <c r="P8" i="98"/>
  <c r="P7" i="98" s="1"/>
  <c r="AB22" i="92"/>
  <c r="M23" i="92"/>
  <c r="U9" i="96"/>
  <c r="AE8" i="96"/>
  <c r="AE8" i="98"/>
  <c r="U41" i="96"/>
  <c r="Z41" i="96"/>
  <c r="U22" i="96"/>
  <c r="Z22" i="96"/>
  <c r="U47" i="96"/>
  <c r="Z47" i="96"/>
  <c r="S8" i="90"/>
  <c r="Z40" i="96"/>
  <c r="U40" i="96"/>
  <c r="AF8" i="96"/>
  <c r="V61" i="92"/>
  <c r="AC21" i="96"/>
  <c r="AB68" i="92"/>
  <c r="AB21" i="92"/>
  <c r="U24" i="98"/>
  <c r="AB24" i="98"/>
  <c r="AH68" i="92"/>
  <c r="Q9" i="98"/>
  <c r="R9" i="98" s="1"/>
  <c r="R14" i="96"/>
  <c r="I8" i="98"/>
  <c r="I7" i="96"/>
  <c r="AC7" i="96" s="1"/>
  <c r="AC8" i="96"/>
  <c r="I13" i="98"/>
  <c r="AC13" i="98" s="1"/>
  <c r="J7" i="96"/>
  <c r="AD7" i="96" s="1"/>
  <c r="J8" i="98"/>
  <c r="AD8" i="96"/>
  <c r="Z45" i="96"/>
  <c r="U45" i="96"/>
  <c r="S19" i="92"/>
  <c r="O9" i="90"/>
  <c r="P9" i="90"/>
  <c r="AF29" i="92"/>
  <c r="V29" i="92"/>
  <c r="S9" i="90"/>
  <c r="AA14" i="96"/>
  <c r="K7" i="96"/>
  <c r="AE7" i="96" s="1"/>
  <c r="N14" i="96"/>
  <c r="AE14" i="96"/>
  <c r="K9" i="98"/>
  <c r="U12" i="96"/>
  <c r="Z12" i="96"/>
  <c r="O64" i="92"/>
  <c r="AB64" i="92"/>
  <c r="Y19" i="92"/>
  <c r="AB19" i="92"/>
  <c r="AF65" i="92"/>
  <c r="V65" i="92"/>
  <c r="U23" i="98"/>
  <c r="R26" i="96"/>
  <c r="P21" i="96"/>
  <c r="Y9" i="90"/>
  <c r="AB9" i="90"/>
  <c r="V59" i="92"/>
  <c r="AF59" i="92"/>
  <c r="S26" i="96"/>
  <c r="U26" i="96" s="1"/>
  <c r="Z39" i="96"/>
  <c r="U39" i="96"/>
  <c r="Y65" i="92"/>
  <c r="AB65" i="92"/>
  <c r="AL69" i="92"/>
  <c r="U25" i="96"/>
  <c r="Z25" i="96"/>
  <c r="W9" i="98"/>
  <c r="X14" i="96"/>
  <c r="AK14" i="96"/>
  <c r="N17" i="96"/>
  <c r="K10" i="98"/>
  <c r="S21" i="92"/>
  <c r="S20" i="92"/>
  <c r="S14" i="98"/>
  <c r="U14" i="98" s="1"/>
  <c r="U27" i="96"/>
  <c r="K15" i="98"/>
  <c r="N30" i="96"/>
  <c r="AF27" i="92"/>
  <c r="V27" i="92"/>
  <c r="T21" i="92"/>
  <c r="P23" i="92"/>
  <c r="T19" i="90"/>
  <c r="V19" i="90" s="1"/>
  <c r="R14" i="98"/>
  <c r="Q12" i="98"/>
  <c r="V66" i="92"/>
  <c r="T64" i="92"/>
  <c r="V68" i="92"/>
  <c r="Z48" i="96"/>
  <c r="AD68" i="92"/>
  <c r="T7" i="98"/>
  <c r="R13" i="96"/>
  <c r="Q8" i="96"/>
  <c r="AF28" i="92"/>
  <c r="T22" i="92"/>
  <c r="T23" i="92" s="1"/>
  <c r="V28" i="92"/>
  <c r="Z23" i="96"/>
  <c r="U23" i="96"/>
  <c r="Q10" i="98"/>
  <c r="R10" i="98" s="1"/>
  <c r="R17" i="96"/>
  <c r="O20" i="92"/>
  <c r="P20" i="92"/>
  <c r="O15" i="98"/>
  <c r="AB15" i="98"/>
  <c r="X17" i="96"/>
  <c r="W10" i="98"/>
  <c r="X10" i="98" s="1"/>
  <c r="Y20" i="92"/>
  <c r="AB20" i="92"/>
  <c r="AF13" i="98"/>
  <c r="X26" i="96"/>
  <c r="V21" i="96"/>
  <c r="U10" i="96"/>
  <c r="Z10" i="96"/>
  <c r="L14" i="98"/>
  <c r="AF14" i="98" s="1"/>
  <c r="AF27" i="96"/>
  <c r="AF58" i="92"/>
  <c r="S13" i="96"/>
  <c r="U13" i="96" s="1"/>
  <c r="V58" i="92"/>
  <c r="L7" i="98"/>
  <c r="AF7" i="98" s="1"/>
  <c r="AF8" i="98"/>
  <c r="W8" i="96"/>
  <c r="AA13" i="96"/>
  <c r="X13" i="96"/>
  <c r="G8" i="96"/>
  <c r="N13" i="96"/>
  <c r="G12" i="98"/>
  <c r="AE13" i="98"/>
  <c r="N13" i="98"/>
  <c r="M8" i="98"/>
  <c r="AG8" i="96"/>
  <c r="M7" i="96"/>
  <c r="AG7" i="96" s="1"/>
  <c r="P8" i="90"/>
  <c r="J23" i="92"/>
  <c r="AF26" i="92"/>
  <c r="V26" i="92"/>
  <c r="T20" i="92"/>
  <c r="H7" i="98"/>
  <c r="AF8" i="92"/>
  <c r="V8" i="92"/>
  <c r="T8" i="90"/>
  <c r="V8" i="90" s="1"/>
  <c r="Z27" i="96"/>
  <c r="P22" i="92" l="1"/>
  <c r="W23" i="92"/>
  <c r="S29" i="92"/>
  <c r="R23" i="92"/>
  <c r="S23" i="92" s="1"/>
  <c r="X23" i="92"/>
  <c r="Y23" i="92" s="1"/>
  <c r="Y29" i="92"/>
  <c r="Y22" i="92"/>
  <c r="S9" i="98"/>
  <c r="AB9" i="98" s="1"/>
  <c r="Z14" i="96"/>
  <c r="X14" i="98"/>
  <c r="W12" i="98"/>
  <c r="AK12" i="98" s="1"/>
  <c r="N20" i="96"/>
  <c r="N27" i="96"/>
  <c r="K14" i="98"/>
  <c r="K12" i="98" s="1"/>
  <c r="N12" i="98" s="1"/>
  <c r="AA27" i="96"/>
  <c r="AE27" i="96"/>
  <c r="O12" i="98"/>
  <c r="AB14" i="98"/>
  <c r="O14" i="98"/>
  <c r="V19" i="92"/>
  <c r="I12" i="98"/>
  <c r="AC12" i="98" s="1"/>
  <c r="O66" i="92"/>
  <c r="AB66" i="92"/>
  <c r="AJ9" i="98"/>
  <c r="V7" i="98"/>
  <c r="AJ7" i="98" s="1"/>
  <c r="J13" i="98"/>
  <c r="J20" i="96"/>
  <c r="AA21" i="96"/>
  <c r="AD21" i="96"/>
  <c r="I7" i="98"/>
  <c r="AC7" i="98" s="1"/>
  <c r="AC8" i="98"/>
  <c r="S21" i="96"/>
  <c r="Z21" i="96" s="1"/>
  <c r="AD8" i="98"/>
  <c r="J7" i="98"/>
  <c r="AD7" i="98" s="1"/>
  <c r="Z26" i="96"/>
  <c r="U9" i="98"/>
  <c r="S8" i="96"/>
  <c r="S7" i="96" s="1"/>
  <c r="U7" i="96" s="1"/>
  <c r="AK9" i="98"/>
  <c r="X9" i="98"/>
  <c r="P20" i="96"/>
  <c r="R20" i="96" s="1"/>
  <c r="P13" i="98"/>
  <c r="R21" i="96"/>
  <c r="N9" i="98"/>
  <c r="K7" i="98"/>
  <c r="AE7" i="98" s="1"/>
  <c r="AE9" i="98"/>
  <c r="AA9" i="98"/>
  <c r="Z13" i="96"/>
  <c r="AF23" i="92"/>
  <c r="V23" i="92"/>
  <c r="G7" i="96"/>
  <c r="G8" i="98"/>
  <c r="N8" i="96"/>
  <c r="O8" i="96"/>
  <c r="Q7" i="96"/>
  <c r="R7" i="96" s="1"/>
  <c r="R8" i="96"/>
  <c r="Q8" i="98"/>
  <c r="AF64" i="92"/>
  <c r="V64" i="92"/>
  <c r="AF22" i="92"/>
  <c r="V22" i="92"/>
  <c r="AG8" i="98"/>
  <c r="M7" i="98"/>
  <c r="AG7" i="98" s="1"/>
  <c r="L12" i="98"/>
  <c r="AF12" i="98" s="1"/>
  <c r="V20" i="96"/>
  <c r="AJ21" i="96"/>
  <c r="V13" i="98"/>
  <c r="X21" i="96"/>
  <c r="AF21" i="92"/>
  <c r="V21" i="92"/>
  <c r="AF20" i="92"/>
  <c r="V20" i="92"/>
  <c r="X8" i="96"/>
  <c r="W7" i="96"/>
  <c r="W8" i="98"/>
  <c r="AK8" i="96"/>
  <c r="AA8" i="96"/>
  <c r="AE12" i="98" l="1"/>
  <c r="AA14" i="98"/>
  <c r="AE14" i="98"/>
  <c r="N14" i="98"/>
  <c r="S13" i="98"/>
  <c r="U13" i="98" s="1"/>
  <c r="AD20" i="96"/>
  <c r="AA20" i="96"/>
  <c r="AD13" i="98"/>
  <c r="J12" i="98"/>
  <c r="AD12" i="98" s="1"/>
  <c r="AA13" i="98"/>
  <c r="U21" i="96"/>
  <c r="S20" i="96"/>
  <c r="U20" i="96" s="1"/>
  <c r="U8" i="96"/>
  <c r="S8" i="98"/>
  <c r="S7" i="98" s="1"/>
  <c r="U7" i="98" s="1"/>
  <c r="Z8" i="96"/>
  <c r="P12" i="98"/>
  <c r="R12" i="98" s="1"/>
  <c r="R13" i="98"/>
  <c r="V12" i="98"/>
  <c r="X13" i="98"/>
  <c r="AJ13" i="98"/>
  <c r="G7" i="98"/>
  <c r="N8" i="98"/>
  <c r="O8" i="98"/>
  <c r="X8" i="98"/>
  <c r="AA8" i="98"/>
  <c r="W7" i="98"/>
  <c r="AK8" i="98"/>
  <c r="AA7" i="96"/>
  <c r="X7" i="96"/>
  <c r="AK7" i="96"/>
  <c r="AJ20" i="96"/>
  <c r="X20" i="96"/>
  <c r="Z7" i="96"/>
  <c r="N7" i="96"/>
  <c r="O7" i="96"/>
  <c r="Q7" i="98"/>
  <c r="R7" i="98" s="1"/>
  <c r="R8" i="98"/>
  <c r="AB13" i="98" l="1"/>
  <c r="S12" i="98"/>
  <c r="U12" i="98" s="1"/>
  <c r="AA12" i="98"/>
  <c r="Z20" i="96"/>
  <c r="U8" i="98"/>
  <c r="AB8" i="98"/>
  <c r="X7" i="98"/>
  <c r="AA7" i="98"/>
  <c r="AK7" i="98"/>
  <c r="AJ12" i="98"/>
  <c r="X12" i="98"/>
  <c r="AB7" i="98"/>
  <c r="N7" i="98"/>
  <c r="O7" i="98"/>
  <c r="AB12" i="98" l="1"/>
</calcChain>
</file>

<file path=xl/sharedStrings.xml><?xml version="1.0" encoding="utf-8"?>
<sst xmlns="http://schemas.openxmlformats.org/spreadsheetml/2006/main" count="792" uniqueCount="191">
  <si>
    <t>Platinum</t>
  </si>
  <si>
    <t>Palladium</t>
  </si>
  <si>
    <t>Rhodium</t>
  </si>
  <si>
    <t>Gold</t>
  </si>
  <si>
    <t>Nickel</t>
  </si>
  <si>
    <t>Copper</t>
  </si>
  <si>
    <t>Amandelbult Section</t>
  </si>
  <si>
    <t>000 oz</t>
  </si>
  <si>
    <t>Rand</t>
  </si>
  <si>
    <t>Accounts</t>
  </si>
  <si>
    <t>Customer</t>
  </si>
  <si>
    <t>4E</t>
  </si>
  <si>
    <t>Met&amp;Conc</t>
  </si>
  <si>
    <t>Refining services</t>
  </si>
  <si>
    <t>Actual</t>
  </si>
  <si>
    <t>QTD</t>
  </si>
  <si>
    <t>Mogalakwena Section</t>
  </si>
  <si>
    <t>Purchase of concentrate</t>
  </si>
  <si>
    <t>Unki Anglo Platinum Total</t>
  </si>
  <si>
    <t>Total volume</t>
  </si>
  <si>
    <t>g/t</t>
  </si>
  <si>
    <t>Refined production</t>
  </si>
  <si>
    <t>Mogalakwena</t>
  </si>
  <si>
    <t>Unki</t>
  </si>
  <si>
    <t>Mogalakwena mine</t>
  </si>
  <si>
    <t>Amandelbult mine</t>
  </si>
  <si>
    <t xml:space="preserve">Anglo American Platinum </t>
  </si>
  <si>
    <t>(US$/oz)</t>
  </si>
  <si>
    <t>Q4</t>
  </si>
  <si>
    <t>Q1</t>
  </si>
  <si>
    <t>Amandelbult</t>
  </si>
  <si>
    <t>Unki mine</t>
  </si>
  <si>
    <t>ZAR/US$</t>
  </si>
  <si>
    <t>Q2</t>
  </si>
  <si>
    <t>06</t>
  </si>
  <si>
    <t>Q3</t>
  </si>
  <si>
    <t>03</t>
  </si>
  <si>
    <t>Mined operations</t>
  </si>
  <si>
    <t>PGM (5E) + Gold</t>
  </si>
  <si>
    <t>Base metal production</t>
  </si>
  <si>
    <t>Chrome</t>
  </si>
  <si>
    <t xml:space="preserve">Platinum </t>
  </si>
  <si>
    <t xml:space="preserve">Palladium </t>
  </si>
  <si>
    <t>Iridium</t>
  </si>
  <si>
    <t>Ruthenium</t>
  </si>
  <si>
    <t>Own managed mines</t>
  </si>
  <si>
    <t>Mototolo mine</t>
  </si>
  <si>
    <t>Monthly</t>
  </si>
  <si>
    <t>Current forecast</t>
  </si>
  <si>
    <t>04</t>
  </si>
  <si>
    <t>05</t>
  </si>
  <si>
    <t>2019</t>
  </si>
  <si>
    <t>Mototolo</t>
  </si>
  <si>
    <t>Concentrator recovery %</t>
  </si>
  <si>
    <t>000</t>
  </si>
  <si>
    <t>Modikwa Anglo Platinum Total</t>
  </si>
  <si>
    <t>KPM Anglo Platinum Total</t>
  </si>
  <si>
    <t>000 t</t>
  </si>
  <si>
    <t>Joint ventures purchase of concentrate</t>
  </si>
  <si>
    <t>Sales volume excluding trading</t>
  </si>
  <si>
    <t>Total mined production</t>
  </si>
  <si>
    <t>Total refined PGM (5E+Au) production (including tolling)</t>
  </si>
  <si>
    <t xml:space="preserve">Total PGM sales (5E+Au) </t>
  </si>
  <si>
    <t>Minor PGMs and gold</t>
  </si>
  <si>
    <t>Toll refined production</t>
  </si>
  <si>
    <t>tonnes</t>
  </si>
  <si>
    <t>Purchase of concentrate production now tolled</t>
  </si>
  <si>
    <t>Total purchase of concentrate including 4E production now tolled</t>
  </si>
  <si>
    <t>4E purchase of concentrate now tolled</t>
  </si>
  <si>
    <t>Total M&amp;C production (mined and purchase of concentrate)</t>
  </si>
  <si>
    <t>4E production (Pt, Pd, Rh, Au)</t>
  </si>
  <si>
    <t>PGM production (5E+Au)</t>
  </si>
  <si>
    <t>Tonnes milled</t>
  </si>
  <si>
    <t>Built-up head grade (4E)</t>
  </si>
  <si>
    <t>Joint venture mined production</t>
  </si>
  <si>
    <t>Owned mined</t>
  </si>
  <si>
    <t>Sibanye 4E toll material</t>
  </si>
  <si>
    <r>
      <t xml:space="preserve">Produced platinum (000 oz) </t>
    </r>
    <r>
      <rPr>
        <b/>
        <vertAlign val="superscript"/>
        <sz val="10"/>
        <rFont val="Arial"/>
        <family val="2"/>
      </rPr>
      <t>(1)</t>
    </r>
  </si>
  <si>
    <r>
      <t xml:space="preserve">Produced palladium (000 oz) </t>
    </r>
    <r>
      <rPr>
        <b/>
        <vertAlign val="superscript"/>
        <sz val="10"/>
        <rFont val="Arial"/>
        <family val="2"/>
      </rPr>
      <t>(1)</t>
    </r>
  </si>
  <si>
    <r>
      <t xml:space="preserve">Platinum </t>
    </r>
    <r>
      <rPr>
        <vertAlign val="superscript"/>
        <sz val="10"/>
        <rFont val="Arial"/>
        <family val="2"/>
      </rPr>
      <t>(1)</t>
    </r>
  </si>
  <si>
    <r>
      <t xml:space="preserve">Palladium </t>
    </r>
    <r>
      <rPr>
        <vertAlign val="superscript"/>
        <sz val="10"/>
        <rFont val="Arial"/>
        <family val="2"/>
      </rPr>
      <t>(1)</t>
    </r>
  </si>
  <si>
    <t>Mototolo Anglo Platinum Total</t>
  </si>
  <si>
    <t>US$/oz</t>
  </si>
  <si>
    <r>
      <t xml:space="preserve">Platinum </t>
    </r>
    <r>
      <rPr>
        <vertAlign val="superscript"/>
        <sz val="10"/>
        <rFont val="Arial"/>
        <family val="2"/>
      </rPr>
      <t>(1)(6)</t>
    </r>
  </si>
  <si>
    <r>
      <t xml:space="preserve">Palladium </t>
    </r>
    <r>
      <rPr>
        <vertAlign val="superscript"/>
        <sz val="10"/>
        <rFont val="Arial"/>
        <family val="2"/>
      </rPr>
      <t>(1)(6)</t>
    </r>
  </si>
  <si>
    <r>
      <t xml:space="preserve">Rhodium </t>
    </r>
    <r>
      <rPr>
        <vertAlign val="superscript"/>
        <sz val="10"/>
        <rFont val="Arial"/>
        <family val="2"/>
      </rPr>
      <t>(1)(6)</t>
    </r>
  </si>
  <si>
    <r>
      <t xml:space="preserve">Gold </t>
    </r>
    <r>
      <rPr>
        <vertAlign val="superscript"/>
        <sz val="10"/>
        <rFont val="Arial"/>
        <family val="2"/>
      </rPr>
      <t>(1)(6)</t>
    </r>
  </si>
  <si>
    <t>YTD</t>
  </si>
  <si>
    <t>FY</t>
  </si>
  <si>
    <t>FY 2019</t>
  </si>
  <si>
    <t>Realised metal, Fx and realised basket prices</t>
  </si>
  <si>
    <t>Average Fx achieved on sales</t>
  </si>
  <si>
    <t>US$ realised basket price</t>
  </si>
  <si>
    <t>(/Pt oz)</t>
  </si>
  <si>
    <t>ZAR realised basket price</t>
  </si>
  <si>
    <t>(/PGM oz)</t>
  </si>
  <si>
    <t>2020</t>
  </si>
  <si>
    <t>FY 2020
 vs</t>
  </si>
  <si>
    <t>M&amp;C production (mined and purchase of concentrate)</t>
  </si>
  <si>
    <t>Total purchase of concentrate production</t>
  </si>
  <si>
    <t>Third party purchase of concentrate production</t>
  </si>
  <si>
    <t>Total PGM production (5E + Au)</t>
  </si>
  <si>
    <t>Joint venture production</t>
  </si>
  <si>
    <t>Third party purchase of concentrate</t>
  </si>
  <si>
    <t>Total PGM production</t>
  </si>
  <si>
    <r>
      <t>PGM sales excluding 4E POC sales now tolled in all periods (5E+Au)</t>
    </r>
    <r>
      <rPr>
        <vertAlign val="superscript"/>
        <sz val="10"/>
        <rFont val="Arial"/>
        <family val="2"/>
      </rPr>
      <t>(1)</t>
    </r>
  </si>
  <si>
    <t>(1) PGM refined and sales volume excluding Sibanye-Stillwater 4E POC in all periods</t>
  </si>
  <si>
    <r>
      <t>Total refined PGM (5E+Au) production (excluding tolling and 4E purchase of concentrate now tolled)</t>
    </r>
    <r>
      <rPr>
        <vertAlign val="superscript"/>
        <sz val="10"/>
        <rFont val="Arial"/>
        <family val="2"/>
      </rPr>
      <t>(1)</t>
    </r>
  </si>
  <si>
    <t>PLATINUM</t>
  </si>
  <si>
    <t>PALLADIUM</t>
  </si>
  <si>
    <t>REFINED PRODUCTION</t>
  </si>
  <si>
    <t>(1) Ounces refer to troy ounces.</t>
  </si>
  <si>
    <t>Third parties</t>
  </si>
  <si>
    <t>(3) 4E: the grade measured as the combined content of: platinum, palladium, rhodium and gold.</t>
  </si>
  <si>
    <r>
      <t xml:space="preserve">4E Head grade (g/tonne milled) </t>
    </r>
    <r>
      <rPr>
        <vertAlign val="superscript"/>
        <sz val="10"/>
        <rFont val="Arial"/>
        <family val="2"/>
      </rPr>
      <t>(3)</t>
    </r>
  </si>
  <si>
    <r>
      <t xml:space="preserve">Platinum sales volumes (000 oz) </t>
    </r>
    <r>
      <rPr>
        <b/>
        <vertAlign val="superscript"/>
        <sz val="10"/>
        <rFont val="Arial"/>
        <family val="2"/>
      </rPr>
      <t>(1)(4)</t>
    </r>
  </si>
  <si>
    <r>
      <t xml:space="preserve">Palladium sales volumes (000 oz) </t>
    </r>
    <r>
      <rPr>
        <b/>
        <vertAlign val="superscript"/>
        <sz val="10"/>
        <rFont val="Arial"/>
        <family val="2"/>
      </rPr>
      <t>(1)(4)</t>
    </r>
  </si>
  <si>
    <t>(4) Sales from own mined and purchased concentrate, excludes refined metal purchased from third parties.</t>
  </si>
  <si>
    <t>(5) Relates to sales of metal not produced by Anglo American operations.</t>
  </si>
  <si>
    <r>
      <t xml:space="preserve">Platinum third party sales volumes (000 oz) </t>
    </r>
    <r>
      <rPr>
        <b/>
        <vertAlign val="superscript"/>
        <sz val="10"/>
        <rFont val="Arial"/>
        <family val="2"/>
      </rPr>
      <t>(1)(5)</t>
    </r>
  </si>
  <si>
    <r>
      <t xml:space="preserve">Palladium third party sales volumes (000 oz) </t>
    </r>
    <r>
      <rPr>
        <b/>
        <vertAlign val="superscript"/>
        <sz val="10"/>
        <rFont val="Arial"/>
        <family val="2"/>
      </rPr>
      <t>(1)(5)</t>
    </r>
  </si>
  <si>
    <t>(6) Refined production excludes Sibanye toll material.</t>
  </si>
  <si>
    <r>
      <t xml:space="preserve">Own mined </t>
    </r>
    <r>
      <rPr>
        <vertAlign val="superscript"/>
        <sz val="10"/>
        <rFont val="Arial"/>
        <family val="2"/>
      </rPr>
      <t>(2)</t>
    </r>
  </si>
  <si>
    <r>
      <t xml:space="preserve">Purchase of concentrate </t>
    </r>
    <r>
      <rPr>
        <vertAlign val="superscript"/>
        <sz val="10"/>
        <rFont val="Arial"/>
        <family val="2"/>
      </rPr>
      <t>(3)</t>
    </r>
  </si>
  <si>
    <r>
      <t xml:space="preserve">Platinum </t>
    </r>
    <r>
      <rPr>
        <vertAlign val="superscript"/>
        <sz val="10"/>
        <rFont val="Arial"/>
        <family val="2"/>
      </rPr>
      <t>(1)(4)</t>
    </r>
  </si>
  <si>
    <r>
      <t xml:space="preserve">Palladium </t>
    </r>
    <r>
      <rPr>
        <vertAlign val="superscript"/>
        <sz val="10"/>
        <rFont val="Arial"/>
        <family val="2"/>
      </rPr>
      <t>(1)(4)</t>
    </r>
  </si>
  <si>
    <r>
      <t xml:space="preserve">Rhodium </t>
    </r>
    <r>
      <rPr>
        <vertAlign val="superscript"/>
        <sz val="10"/>
        <rFont val="Arial"/>
        <family val="2"/>
      </rPr>
      <t>(1)(4)</t>
    </r>
  </si>
  <si>
    <r>
      <t xml:space="preserve">Gold </t>
    </r>
    <r>
      <rPr>
        <vertAlign val="superscript"/>
        <sz val="10"/>
        <rFont val="Arial"/>
        <family val="2"/>
      </rPr>
      <t>(1)(4)</t>
    </r>
  </si>
  <si>
    <t>(4) Refined production excludes Sibanye toll material.</t>
  </si>
  <si>
    <t>AVERAGE REALISED PRICES</t>
  </si>
  <si>
    <t>PGMS</t>
  </si>
  <si>
    <t>Basket price / platinum ounce</t>
  </si>
  <si>
    <t>Basket price / PGM ounce</t>
  </si>
  <si>
    <t>% 4E</t>
  </si>
  <si>
    <t>Modikwa</t>
  </si>
  <si>
    <t>Kroondal</t>
  </si>
  <si>
    <t>DO NOT PUBLISH - EVER</t>
  </si>
  <si>
    <t>AAP Mining+JV mined share</t>
  </si>
  <si>
    <t>H1</t>
  </si>
  <si>
    <t>Current budget base</t>
  </si>
  <si>
    <t>LE3</t>
  </si>
  <si>
    <t>Whirlwind</t>
  </si>
  <si>
    <t>Storm</t>
  </si>
  <si>
    <t>Tornado</t>
  </si>
  <si>
    <t>Q1 2020</t>
  </si>
  <si>
    <t>H1 2020
 vs</t>
  </si>
  <si>
    <t>H1 2019</t>
  </si>
  <si>
    <t>Q2 2020</t>
  </si>
  <si>
    <t>Sale of concentrate</t>
  </si>
  <si>
    <t>Joint ventures</t>
  </si>
  <si>
    <t>Joint venture Sale of concentrate production</t>
  </si>
  <si>
    <t>Q3 2020
 vs</t>
  </si>
  <si>
    <t>Q3 2019</t>
  </si>
  <si>
    <t>Q3 2020 vs</t>
  </si>
  <si>
    <t>PGM Production Report - Q3 2020</t>
  </si>
  <si>
    <t>1 January 2020 - 30 September 2020</t>
  </si>
  <si>
    <t>YTD 2020</t>
  </si>
  <si>
    <t>vs</t>
  </si>
  <si>
    <t>YTD 2019</t>
  </si>
  <si>
    <t>Joint operations production</t>
  </si>
  <si>
    <t>Joint operations purchase of concentrate</t>
  </si>
  <si>
    <t>Total M&amp;C PGM production</t>
  </si>
  <si>
    <t>Joint operations owned volume</t>
  </si>
  <si>
    <t>4E Toll refined production</t>
  </si>
  <si>
    <t>Total refined production (Owned and toll)</t>
  </si>
  <si>
    <t>(2) Includes managed operations and 50% of joint operations production.</t>
  </si>
  <si>
    <t>(3) Includes 50% of joint operations production, and the purchase of concentrate from third parties.</t>
  </si>
  <si>
    <r>
      <t xml:space="preserve">Joint operations </t>
    </r>
    <r>
      <rPr>
        <vertAlign val="superscript"/>
        <sz val="10"/>
        <rFont val="Arial"/>
        <family val="2"/>
      </rPr>
      <t>(2)</t>
    </r>
  </si>
  <si>
    <t>(2) The joint operations are Modikwa and Kroondal. Platinum owns 50% of these operations, which is presented under ‘Own mined’ production, and purchases the remaining 50% of production, which is presented under ‘Purchase of concentrate’.</t>
  </si>
  <si>
    <t>4E Built-up head grade</t>
  </si>
  <si>
    <t>PGM production</t>
  </si>
  <si>
    <t>Own mined volume</t>
  </si>
  <si>
    <t>Joint operations mined production</t>
  </si>
  <si>
    <t>Modikwa mine</t>
  </si>
  <si>
    <t>Kroondal mine</t>
  </si>
  <si>
    <t>Trading sales volume³</t>
  </si>
  <si>
    <t>PGM ounces</t>
  </si>
  <si>
    <t>PGM Sales volume from production (000 oz)²</t>
  </si>
  <si>
    <t>Total sales volume (production and trading)</t>
  </si>
  <si>
    <t>Refined PGM production owned (000 oz)²</t>
  </si>
  <si>
    <t>PGM Sales volume from production (000 oz)</t>
  </si>
  <si>
    <t>Refined PGM production owned (000 oz)</t>
  </si>
  <si>
    <t>Trading sales volume⁴</t>
  </si>
  <si>
    <t>Q4 2020</t>
  </si>
  <si>
    <t>2021</t>
  </si>
  <si>
    <t>M&amp;C PGM¹ production (000 oz)²</t>
  </si>
  <si>
    <t>Q1 2021</t>
  </si>
  <si>
    <t>H1 2021</t>
  </si>
  <si>
    <t>H1 2020</t>
  </si>
  <si>
    <t>PGM Production Report - Q2 2021</t>
  </si>
  <si>
    <t>1 April 2021 - 30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</si>
</sst>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 * #,##0.0_ ;_ * \-#,##0.0_ ;_ * &quot;-&quot;??_ ;_ @_ "/>
    <numFmt numFmtId="168" formatCode="_ * #,##0_ ;_ * \-#,##0_ ;_ * &quot;-&quot;??_ ;_ @_ "/>
    <numFmt numFmtId="169" formatCode="#,##0&quot; F&quot;_);\(#,##0&quot; F&quot;\)"/>
    <numFmt numFmtId="170" formatCode="0.0"/>
    <numFmt numFmtId="171" formatCode="_(* #,##0_);_(* \(#,##0\);_(* &quot;-&quot;?_);_(@_)"/>
    <numFmt numFmtId="172" formatCode="_ &quot;R&quot;\ * #,##0_ ;_ &quot;R&quot;\ * \(#,##0\)_ ;_ &quot;R&quot;\ * &quot;-&quot;??_ ;_ @_ "/>
    <numFmt numFmtId="173" formatCode="#,##0;[Red]\(#,##0\)"/>
    <numFmt numFmtId="174" formatCode="#,##0;\(#,##0\)"/>
    <numFmt numFmtId="175" formatCode="#,##0;\-#,##0;\-"/>
    <numFmt numFmtId="176" formatCode="#,##0.000;\(#,##0.000\)"/>
    <numFmt numFmtId="177" formatCode="_-* #,##0\ _S_k_-;\-* #,##0\ _S_k_-;_-* &quot;-&quot;\ _S_k_-;_-@_-"/>
    <numFmt numFmtId="178" formatCode="&quot;$&quot;#,##0\ ;\(&quot;$&quot;#,##0\)"/>
    <numFmt numFmtId="179" formatCode="m/yy"/>
    <numFmt numFmtId="180" formatCode="#,##0;[Red]&quot;-&quot;#,##0"/>
    <numFmt numFmtId="181" formatCode="_-* #,##0\ _D_M_-;\-* #,##0\ _D_M_-;_-* &quot;-&quot;\ _D_M_-;_-@_-"/>
    <numFmt numFmtId="182" formatCode="_-* #,##0.00\ _D_M_-;\-* #,##0.00\ _D_M_-;_-* &quot;-&quot;??\ _D_M_-;_-@_-"/>
    <numFmt numFmtId="183" formatCode="_-* #,##0.00\ [$€-1]_-;\-* #,##0.00\ [$€-1]_-;_-* &quot;-&quot;??\ [$€-1]_-"/>
    <numFmt numFmtId="184" formatCode="#,##0.0_);\(#,##0.0\)"/>
    <numFmt numFmtId="185" formatCode="#,##0.000;\(#,##0.000\);\-"/>
    <numFmt numFmtId="186" formatCode="#,##0;\(#,##0\);\-"/>
    <numFmt numFmtId="187" formatCode="_-* #,##0.00\ &quot;Sk&quot;_-;\-* #,##0.00\ &quot;Sk&quot;_-;_-* &quot;-&quot;??\ &quot;Sk&quot;_-;_-@_-"/>
    <numFmt numFmtId="188" formatCode="_(* #,##0,,_);_(* \(#,##0,,\);_(* &quot;-&quot;_);_(@_)"/>
    <numFmt numFmtId="189" formatCode="&quot;Cr$&quot;\ #,##0_);[Red]\(&quot;Cr$&quot;\ #,##0\)"/>
    <numFmt numFmtId="190" formatCode="&quot;Cr$&quot;\ #,##0.00_);[Red]\(&quot;Cr$&quot;\ #,##0.00\)"/>
    <numFmt numFmtId="191" formatCode="#,##0.0;\(#,##0.0\);\-\ "/>
    <numFmt numFmtId="192" formatCode="#,##0.0;\(#,##0.0\);\-"/>
    <numFmt numFmtId="193" formatCode="#,##0.0%_);[Red]\(#,##0.0%\)"/>
    <numFmt numFmtId="194" formatCode="_-* #,##0\ _k_r_-;\-* #,##0\ _k_r_-;_-* &quot;-&quot;\ _k_r_-;_-@_-"/>
    <numFmt numFmtId="195" formatCode="_-* #,##0\ &quot;kr&quot;_-;\-* #,##0\ &quot;kr&quot;_-;_-* &quot;-&quot;\ &quot;kr&quot;_-;_-@_-"/>
    <numFmt numFmtId="196" formatCode="#,##0.00\ &quot;kr&quot;;[Red]\-#,##0.00\ &quot;kr&quot;"/>
    <numFmt numFmtId="197" formatCode="&quot;öS&quot;\ #,##0;[Red]\-&quot;öS&quot;\ #,##0"/>
    <numFmt numFmtId="198" formatCode="&quot;öS&quot;\ #,##0.00;[Red]\-&quot;öS&quot;\ #,##0.00"/>
    <numFmt numFmtId="199" formatCode="_-* #,##0\ &quot;DM&quot;_-;\-* #,##0\ &quot;DM&quot;_-;_-* &quot;-&quot;\ &quot;DM&quot;_-;_-@_-"/>
    <numFmt numFmtId="200" formatCode="_-* #,##0.00\ &quot;DM&quot;_-;\-* #,##0.00\ &quot;DM&quot;_-;_-* &quot;-&quot;??\ &quot;DM&quot;_-;_-@_-"/>
    <numFmt numFmtId="201" formatCode="_-* #,##0\ _р_._-;\-* #,##0\ _р_._-;_-* &quot;-&quot;\ _р_._-;_-@_-"/>
    <numFmt numFmtId="202" formatCode="0%;\(0\)%"/>
    <numFmt numFmtId="203" formatCode="_ * #,##0.000_ ;_ * \-#,##0.000_ ;_ * &quot;-&quot;??_ ;_ @_ "/>
    <numFmt numFmtId="204" formatCode="0.0%"/>
    <numFmt numFmtId="205" formatCode="_-* #,##0_-;\-* #,##0_-;_-* &quot;-&quot;??_-;_-@_-"/>
    <numFmt numFmtId="206" formatCode="_-* #,##0.0_-;\-* #,##0.0_-;_-* &quot;-&quot;?_-;_-@_-"/>
    <numFmt numFmtId="207" formatCode="_(* #,##0.0_);_(* \(#,##0.0\);_(* &quot;-&quot;??_);_(@_)"/>
    <numFmt numFmtId="208" formatCode="_(* #,##0_);_(* \(#,##0\);_(* &quot;-&quot;??_);_(@_)"/>
    <numFmt numFmtId="209" formatCode="_(* #,##0.0_);_(* \(#,##0.0\);_(* &quot;-&quot;_);_(@_)"/>
    <numFmt numFmtId="210" formatCode="_(* #,##0.0_);_(* \(#,##0.0\);_(* &quot;-&quot;?_);_(@_)"/>
  </numFmts>
  <fonts count="7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Helv"/>
    </font>
    <font>
      <sz val="8"/>
      <color indexed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Helv"/>
    </font>
    <font>
      <sz val="10"/>
      <name val="Helv"/>
      <charset val="204"/>
    </font>
    <font>
      <sz val="10"/>
      <name val="Arial CE"/>
      <charset val="238"/>
    </font>
    <font>
      <b/>
      <sz val="12"/>
      <name val="Arial"/>
      <family val="2"/>
    </font>
    <font>
      <sz val="8"/>
      <name val="Times New Roman"/>
      <family val="1"/>
    </font>
    <font>
      <sz val="10"/>
      <name val="Futura"/>
    </font>
    <font>
      <sz val="11"/>
      <name val="Arial"/>
      <family val="2"/>
    </font>
    <font>
      <sz val="10"/>
      <name val="Anglo Sans Medium"/>
    </font>
    <font>
      <sz val="10"/>
      <name val="Futura Md BT"/>
      <family val="2"/>
    </font>
    <font>
      <sz val="10"/>
      <name val="Anglo Sans Light"/>
    </font>
    <font>
      <sz val="10"/>
      <name val="MS Sans Serif"/>
      <family val="2"/>
    </font>
    <font>
      <sz val="12"/>
      <name val="Arial CE"/>
      <charset val="238"/>
    </font>
    <font>
      <sz val="9"/>
      <name val="Tahoma"/>
      <family val="2"/>
    </font>
    <font>
      <sz val="10"/>
      <color indexed="9"/>
      <name val="Anglo Sans Bold"/>
    </font>
    <font>
      <sz val="11"/>
      <color indexed="23"/>
      <name val="Arial"/>
      <family val="2"/>
    </font>
    <font>
      <u/>
      <sz val="11"/>
      <name val="Anglo Sans Bold"/>
    </font>
    <font>
      <b/>
      <sz val="18"/>
      <name val="Arial"/>
      <family val="2"/>
    </font>
    <font>
      <u/>
      <sz val="11.55"/>
      <color indexed="12"/>
      <name val="Times New Roman"/>
      <family val="1"/>
    </font>
    <font>
      <sz val="10"/>
      <color indexed="12"/>
      <name val="Anglo Sans Light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6"/>
      <name val="Anglo Sans Light"/>
    </font>
    <font>
      <sz val="10"/>
      <color indexed="14"/>
      <name val="Anglo Sans Light"/>
    </font>
    <font>
      <sz val="10"/>
      <color indexed="14"/>
      <name val="Anglo Sans Medium"/>
    </font>
    <font>
      <sz val="11"/>
      <color indexed="24"/>
      <name val="Arial"/>
      <family val="2"/>
    </font>
    <font>
      <sz val="8"/>
      <color indexed="10"/>
      <name val="Arial"/>
      <family val="2"/>
    </font>
    <font>
      <b/>
      <u/>
      <sz val="10"/>
      <name val="Anglo Sans Light"/>
    </font>
    <font>
      <sz val="10"/>
      <name val="Anglo Sans Bold"/>
    </font>
    <font>
      <b/>
      <sz val="10"/>
      <color indexed="8"/>
      <name val="Futura Md BT"/>
      <family val="2"/>
    </font>
    <font>
      <sz val="9"/>
      <name val="Futura Md BT"/>
      <family val="2"/>
    </font>
    <font>
      <sz val="10"/>
      <color indexed="8"/>
      <name val="Arial"/>
      <family val="2"/>
    </font>
    <font>
      <sz val="10"/>
      <name val="Courier"/>
      <family val="3"/>
    </font>
    <font>
      <u/>
      <sz val="11.55"/>
      <color indexed="36"/>
      <name val="Times New Roman"/>
      <family val="1"/>
    </font>
    <font>
      <b/>
      <sz val="16"/>
      <color indexed="9"/>
      <name val="Arial"/>
      <family val="2"/>
    </font>
    <font>
      <b/>
      <sz val="14"/>
      <color indexed="3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8"/>
      <name val="Arial"/>
      <family val="2"/>
    </font>
    <font>
      <sz val="6"/>
      <name val="Anglo Sans Medium"/>
    </font>
    <font>
      <sz val="8"/>
      <color indexed="47"/>
      <name val="Arial"/>
      <family val="2"/>
    </font>
    <font>
      <sz val="10"/>
      <name val="Arial Cyr"/>
      <charset val="204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A7D00"/>
      <name val="Arial"/>
      <family val="2"/>
    </font>
    <font>
      <sz val="8"/>
      <color rgb="FF9C5700"/>
      <name val="Arial"/>
      <family val="2"/>
    </font>
    <font>
      <sz val="8"/>
      <color rgb="FF9C0006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b/>
      <sz val="10"/>
      <color rgb="FF031795"/>
      <name val="Arial"/>
      <family val="2"/>
    </font>
    <font>
      <b/>
      <sz val="10"/>
      <color rgb="FF6BA2F8"/>
      <name val="Arial"/>
      <family val="2"/>
    </font>
    <font>
      <sz val="10"/>
      <color rgb="FF6BA2F8"/>
      <name val="Arial"/>
      <family val="2"/>
    </font>
    <font>
      <sz val="10"/>
      <color rgb="FF031795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</patternFill>
    </fill>
    <fill>
      <patternFill patternType="solid">
        <fgColor indexed="14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776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D8A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CEDEE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 style="double">
        <color indexed="64"/>
      </top>
      <bottom/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9">
    <xf numFmtId="0" fontId="0" fillId="0" borderId="0"/>
    <xf numFmtId="166" fontId="3" fillId="0" borderId="0" applyFont="0" applyFill="0" applyBorder="0" applyAlignment="0" applyProtection="0"/>
    <xf numFmtId="169" fontId="3" fillId="0" borderId="0"/>
    <xf numFmtId="9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1" fillId="0" borderId="0"/>
    <xf numFmtId="0" fontId="3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2" fillId="0" borderId="0">
      <alignment horizontal="left"/>
    </xf>
    <xf numFmtId="0" fontId="12" fillId="0" borderId="0">
      <alignment horizontal="left"/>
    </xf>
    <xf numFmtId="171" fontId="5" fillId="0" borderId="3" applyFont="0" applyBorder="0"/>
    <xf numFmtId="41" fontId="5" fillId="0" borderId="0" applyFont="0"/>
    <xf numFmtId="171" fontId="13" fillId="0" borderId="0" applyFill="0" applyBorder="0"/>
    <xf numFmtId="171" fontId="13" fillId="0" borderId="0"/>
    <xf numFmtId="171" fontId="13" fillId="0" borderId="0" applyFill="0" applyBorder="0"/>
    <xf numFmtId="172" fontId="5" fillId="0" borderId="0"/>
    <xf numFmtId="171" fontId="5" fillId="0" borderId="3" applyFont="0" applyBorder="0"/>
    <xf numFmtId="0" fontId="14" fillId="0" borderId="0">
      <alignment horizontal="center" wrapText="1"/>
      <protection locked="0"/>
    </xf>
    <xf numFmtId="37" fontId="4" fillId="0" borderId="0" applyNumberFormat="0" applyBorder="0" applyAlignment="0" applyProtection="0">
      <alignment horizontal="center"/>
    </xf>
    <xf numFmtId="0" fontId="15" fillId="5" borderId="0"/>
    <xf numFmtId="41" fontId="8" fillId="0" borderId="0" applyNumberFormat="0" applyFill="0" applyBorder="0" applyAlignment="0" applyProtection="0"/>
    <xf numFmtId="173" fontId="5" fillId="0" borderId="0" applyNumberFormat="0" applyBorder="0">
      <alignment horizontal="center"/>
    </xf>
    <xf numFmtId="0" fontId="13" fillId="0" borderId="0" applyFont="0" applyBorder="0">
      <alignment horizontal="center"/>
    </xf>
    <xf numFmtId="174" fontId="16" fillId="6" borderId="9" applyNumberFormat="0">
      <alignment vertical="center"/>
    </xf>
    <xf numFmtId="175" fontId="16" fillId="7" borderId="9" applyNumberFormat="0">
      <alignment vertical="center"/>
    </xf>
    <xf numFmtId="1" fontId="3" fillId="8" borderId="9" applyNumberFormat="0">
      <alignment vertical="center"/>
    </xf>
    <xf numFmtId="174" fontId="16" fillId="9" borderId="9" applyNumberFormat="0">
      <alignment vertical="center"/>
    </xf>
    <xf numFmtId="174" fontId="16" fillId="2" borderId="9" applyNumberFormat="0">
      <alignment vertical="center"/>
    </xf>
    <xf numFmtId="3" fontId="16" fillId="0" borderId="9" applyNumberFormat="0">
      <alignment vertical="center"/>
    </xf>
    <xf numFmtId="170" fontId="17" fillId="0" borderId="0" applyFill="0" applyBorder="0" applyAlignment="0" applyProtection="0">
      <protection locked="0"/>
    </xf>
    <xf numFmtId="2" fontId="18" fillId="0" borderId="0">
      <alignment horizontal="right"/>
      <protection locked="0"/>
    </xf>
    <xf numFmtId="176" fontId="19" fillId="0" borderId="0" applyFill="0" applyBorder="0" applyAlignment="0" applyProtection="0">
      <protection locked="0"/>
    </xf>
    <xf numFmtId="3" fontId="18" fillId="0" borderId="0" applyFill="0" applyBorder="0" applyAlignment="0" applyProtection="0"/>
    <xf numFmtId="40" fontId="20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1" applyFont="0" applyFill="0" applyBorder="0" applyAlignment="0" applyProtection="0"/>
    <xf numFmtId="0" fontId="4" fillId="0" borderId="1" applyFont="0" applyFill="0" applyBorder="0" applyAlignment="0" applyProtection="0"/>
    <xf numFmtId="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16" fillId="10" borderId="10" applyNumberFormat="0">
      <alignment vertical="center"/>
    </xf>
    <xf numFmtId="0" fontId="16" fillId="2" borderId="11" applyNumberFormat="0">
      <alignment vertical="center"/>
    </xf>
    <xf numFmtId="2" fontId="3" fillId="0" borderId="0" applyFont="0" applyFill="0" applyBorder="0" applyAlignment="0" applyProtection="0"/>
    <xf numFmtId="0" fontId="22" fillId="0" borderId="4" applyNumberFormat="0">
      <alignment horizontal="right"/>
    </xf>
    <xf numFmtId="0" fontId="23" fillId="11" borderId="6" applyFill="0" applyBorder="0" applyAlignment="0" applyProtection="0">
      <alignment horizontal="left"/>
    </xf>
    <xf numFmtId="0" fontId="24" fillId="2" borderId="12" applyNumberFormat="0">
      <alignment vertical="center"/>
    </xf>
    <xf numFmtId="0" fontId="13" fillId="0" borderId="8" applyNumberFormat="0" applyAlignment="0" applyProtection="0">
      <alignment horizontal="left" vertical="center"/>
    </xf>
    <xf numFmtId="0" fontId="13" fillId="0" borderId="7">
      <alignment horizontal="left" vertical="center"/>
    </xf>
    <xf numFmtId="0" fontId="25" fillId="12" borderId="5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13" applyFill="0" applyBorder="0" applyProtection="0">
      <protection locked="0"/>
    </xf>
    <xf numFmtId="174" fontId="16" fillId="3" borderId="14" applyNumberFormat="0">
      <alignment vertical="center"/>
      <protection locked="0"/>
    </xf>
    <xf numFmtId="0" fontId="16" fillId="13" borderId="14" applyNumberFormat="0">
      <alignment vertical="center"/>
      <protection locked="0"/>
    </xf>
    <xf numFmtId="184" fontId="10" fillId="14" borderId="0"/>
    <xf numFmtId="38" fontId="29" fillId="0" borderId="0"/>
    <xf numFmtId="38" fontId="30" fillId="0" borderId="0"/>
    <xf numFmtId="38" fontId="31" fillId="0" borderId="0"/>
    <xf numFmtId="38" fontId="32" fillId="0" borderId="0"/>
    <xf numFmtId="0" fontId="33" fillId="0" borderId="0"/>
    <xf numFmtId="0" fontId="33" fillId="0" borderId="0"/>
    <xf numFmtId="0" fontId="34" fillId="0" borderId="0" applyFill="0" applyBorder="0" applyProtection="0">
      <alignment horizontal="left" vertical="center"/>
    </xf>
    <xf numFmtId="185" fontId="35" fillId="0" borderId="0" applyProtection="0">
      <protection locked="0"/>
    </xf>
    <xf numFmtId="186" fontId="36" fillId="0" borderId="0" applyFill="0" applyBorder="0" applyAlignment="0" applyProtection="0"/>
    <xf numFmtId="40" fontId="12" fillId="0" borderId="0">
      <alignment horizontal="left"/>
    </xf>
    <xf numFmtId="187" fontId="2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37" fillId="13" borderId="15" applyNumberFormat="0" applyFill="0" applyAlignment="0" applyProtection="0">
      <alignment vertical="center"/>
      <protection locked="0"/>
    </xf>
    <xf numFmtId="0" fontId="38" fillId="0" borderId="0" applyNumberFormat="0" applyBorder="0">
      <alignment horizontal="left" vertical="top"/>
    </xf>
    <xf numFmtId="0" fontId="15" fillId="15" borderId="2"/>
    <xf numFmtId="0" fontId="39" fillId="12" borderId="2" applyNumberFormat="0" applyFill="0" applyBorder="0" applyAlignment="0" applyProtection="0"/>
    <xf numFmtId="0" fontId="40" fillId="0" borderId="2" applyNumberFormat="0" applyFill="0" applyBorder="0" applyAlignment="0" applyProtection="0"/>
    <xf numFmtId="0" fontId="3" fillId="0" borderId="0"/>
    <xf numFmtId="191" fontId="17" fillId="0" borderId="16" applyFill="0" applyBorder="0">
      <alignment horizontal="center"/>
    </xf>
    <xf numFmtId="191" fontId="41" fillId="0" borderId="2" applyFill="0" applyBorder="0" applyProtection="0">
      <alignment horizontal="center"/>
    </xf>
    <xf numFmtId="0" fontId="20" fillId="0" borderId="0"/>
    <xf numFmtId="0" fontId="33" fillId="0" borderId="0"/>
    <xf numFmtId="0" fontId="3" fillId="0" borderId="0"/>
    <xf numFmtId="0" fontId="3" fillId="0" borderId="0"/>
    <xf numFmtId="0" fontId="15" fillId="14" borderId="4" applyBorder="0" applyProtection="0"/>
    <xf numFmtId="192" fontId="42" fillId="0" borderId="16" applyBorder="0">
      <alignment horizontal="center"/>
    </xf>
    <xf numFmtId="14" fontId="14" fillId="0" borderId="0">
      <alignment horizontal="center" wrapText="1"/>
      <protection locked="0"/>
    </xf>
    <xf numFmtId="193" fontId="13" fillId="0" borderId="3" applyFont="0"/>
    <xf numFmtId="9" fontId="3" fillId="0" borderId="0" applyFont="0" applyFill="0" applyBorder="0" applyAlignment="0" applyProtection="0"/>
    <xf numFmtId="0" fontId="15" fillId="16" borderId="4"/>
    <xf numFmtId="4" fontId="43" fillId="17" borderId="11" applyNumberFormat="0" applyProtection="0">
      <alignment vertical="center"/>
    </xf>
    <xf numFmtId="0" fontId="15" fillId="18" borderId="4"/>
    <xf numFmtId="0" fontId="15" fillId="19" borderId="17" applyBorder="0"/>
    <xf numFmtId="39" fontId="44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20" borderId="4"/>
    <xf numFmtId="0" fontId="7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46" fillId="21" borderId="0" applyNumberFormat="0">
      <alignment vertical="center"/>
    </xf>
    <xf numFmtId="174" fontId="47" fillId="6" borderId="0" applyNumberFormat="0">
      <alignment vertical="center"/>
    </xf>
    <xf numFmtId="174" fontId="48" fillId="0" borderId="0" applyNumberFormat="0">
      <alignment vertical="center"/>
    </xf>
    <xf numFmtId="174" fontId="49" fillId="0" borderId="0" applyNumberFormat="0">
      <alignment vertical="center"/>
    </xf>
    <xf numFmtId="194" fontId="3" fillId="0" borderId="0" applyFont="0" applyFill="0" applyBorder="0" applyAlignment="0" applyProtection="0"/>
    <xf numFmtId="41" fontId="50" fillId="0" borderId="0" applyNumberFormat="0" applyFill="0" applyBorder="0" applyAlignment="0" applyProtection="0"/>
    <xf numFmtId="0" fontId="51" fillId="0" borderId="5" applyNumberFormat="0" applyFill="0" applyBorder="0" applyProtection="0">
      <alignment horizontal="center"/>
    </xf>
    <xf numFmtId="195" fontId="3" fillId="0" borderId="0" applyFont="0" applyFill="0" applyBorder="0" applyAlignment="0" applyProtection="0"/>
    <xf numFmtId="196" fontId="6" fillId="0" borderId="0" applyFont="0" applyFill="0" applyBorder="0" applyAlignment="0" applyProtection="0"/>
    <xf numFmtId="197" fontId="20" fillId="0" borderId="0" applyFont="0" applyFill="0" applyBorder="0" applyAlignment="0" applyProtection="0"/>
    <xf numFmtId="198" fontId="20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 applyFont="0" applyFill="0" applyBorder="0" applyAlignment="0" applyProtection="0"/>
    <xf numFmtId="41" fontId="52" fillId="0" borderId="18" applyNumberFormat="0" applyFont="0" applyFill="0" applyBorder="0" applyProtection="0">
      <alignment horizontal="center" wrapText="1"/>
    </xf>
    <xf numFmtId="0" fontId="3" fillId="0" borderId="0"/>
    <xf numFmtId="201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1" fontId="5" fillId="0" borderId="0" applyFont="0"/>
    <xf numFmtId="37" fontId="4" fillId="0" borderId="0" applyNumberFormat="0" applyBorder="0" applyAlignment="0" applyProtection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73" fontId="5" fillId="0" borderId="0" applyNumberFormat="0" applyBorder="0">
      <alignment horizontal="center"/>
    </xf>
    <xf numFmtId="1" fontId="3" fillId="8" borderId="9" applyNumberFormat="0">
      <alignment vertical="center"/>
    </xf>
    <xf numFmtId="179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8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54" fillId="0" borderId="0"/>
    <xf numFmtId="0" fontId="3" fillId="0" borderId="0"/>
    <xf numFmtId="166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1" fillId="0" borderId="0"/>
    <xf numFmtId="165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38" applyNumberFormat="0" applyFont="0" applyAlignment="0" applyProtection="0"/>
    <xf numFmtId="0" fontId="63" fillId="32" borderId="36" applyNumberFormat="0" applyAlignment="0" applyProtection="0"/>
    <xf numFmtId="0" fontId="64" fillId="31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65" fillId="30" borderId="0" applyNumberFormat="0" applyBorder="0" applyAlignment="0" applyProtection="0"/>
    <xf numFmtId="0" fontId="66" fillId="33" borderId="37" applyNumberFormat="0" applyAlignment="0" applyProtection="0"/>
  </cellStyleXfs>
  <cellXfs count="257">
    <xf numFmtId="0" fontId="0" fillId="0" borderId="0" xfId="0"/>
    <xf numFmtId="167" fontId="0" fillId="0" borderId="0" xfId="0" applyNumberFormat="1"/>
    <xf numFmtId="0" fontId="4" fillId="0" borderId="0" xfId="240" applyFont="1"/>
    <xf numFmtId="167" fontId="3" fillId="4" borderId="0" xfId="1" applyNumberFormat="1" applyFont="1" applyFill="1" applyBorder="1"/>
    <xf numFmtId="202" fontId="3" fillId="4" borderId="0" xfId="3" applyNumberFormat="1" applyFont="1" applyFill="1" applyBorder="1"/>
    <xf numFmtId="168" fontId="3" fillId="4" borderId="0" xfId="1" applyNumberFormat="1" applyFont="1" applyFill="1" applyBorder="1"/>
    <xf numFmtId="166" fontId="3" fillId="4" borderId="0" xfId="1" applyFont="1" applyFill="1" applyBorder="1"/>
    <xf numFmtId="0" fontId="57" fillId="2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indent="1"/>
    </xf>
    <xf numFmtId="0" fontId="3" fillId="4" borderId="0" xfId="0" applyFont="1" applyFill="1" applyBorder="1" applyAlignment="1">
      <alignment horizontal="left"/>
    </xf>
    <xf numFmtId="166" fontId="3" fillId="0" borderId="0" xfId="1" applyFont="1" applyFill="1" applyBorder="1"/>
    <xf numFmtId="0" fontId="57" fillId="24" borderId="0" xfId="0" quotePrefix="1" applyFont="1" applyFill="1" applyBorder="1" applyAlignment="1">
      <alignment horizontal="center" vertical="center" wrapText="1"/>
    </xf>
    <xf numFmtId="0" fontId="3" fillId="4" borderId="20" xfId="0" applyFont="1" applyFill="1" applyBorder="1"/>
    <xf numFmtId="0" fontId="3" fillId="4" borderId="20" xfId="0" applyFont="1" applyFill="1" applyBorder="1" applyAlignment="1">
      <alignment horizontal="right" indent="1"/>
    </xf>
    <xf numFmtId="167" fontId="3" fillId="4" borderId="20" xfId="1" applyNumberFormat="1" applyFont="1" applyFill="1" applyBorder="1"/>
    <xf numFmtId="202" fontId="3" fillId="4" borderId="20" xfId="3" applyNumberFormat="1" applyFont="1" applyFill="1" applyBorder="1"/>
    <xf numFmtId="0" fontId="3" fillId="4" borderId="0" xfId="0" quotePrefix="1" applyFont="1" applyFill="1" applyBorder="1" applyAlignment="1">
      <alignment horizontal="left"/>
    </xf>
    <xf numFmtId="0" fontId="3" fillId="4" borderId="0" xfId="0" applyFont="1" applyFill="1" applyBorder="1" applyAlignment="1"/>
    <xf numFmtId="0" fontId="57" fillId="24" borderId="0" xfId="0" quotePrefix="1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left"/>
    </xf>
    <xf numFmtId="0" fontId="0" fillId="0" borderId="6" xfId="0" applyBorder="1"/>
    <xf numFmtId="0" fontId="0" fillId="0" borderId="22" xfId="0" applyBorder="1"/>
    <xf numFmtId="0" fontId="0" fillId="0" borderId="23" xfId="0" applyBorder="1"/>
    <xf numFmtId="0" fontId="0" fillId="0" borderId="1" xfId="0" applyBorder="1"/>
    <xf numFmtId="0" fontId="0" fillId="0" borderId="19" xfId="0" applyBorder="1"/>
    <xf numFmtId="0" fontId="3" fillId="4" borderId="20" xfId="0" applyFont="1" applyFill="1" applyBorder="1" applyAlignment="1">
      <alignment horizontal="left" indent="1"/>
    </xf>
    <xf numFmtId="0" fontId="0" fillId="0" borderId="3" xfId="0" applyBorder="1"/>
    <xf numFmtId="0" fontId="0" fillId="0" borderId="21" xfId="0" applyBorder="1"/>
    <xf numFmtId="168" fontId="3" fillId="27" borderId="0" xfId="1" applyNumberFormat="1" applyFont="1" applyFill="1" applyBorder="1"/>
    <xf numFmtId="202" fontId="3" fillId="27" borderId="0" xfId="3" applyNumberFormat="1" applyFont="1" applyFill="1" applyBorder="1"/>
    <xf numFmtId="168" fontId="0" fillId="0" borderId="0" xfId="1" applyNumberFormat="1" applyFont="1"/>
    <xf numFmtId="203" fontId="0" fillId="0" borderId="0" xfId="1" applyNumberFormat="1" applyFont="1"/>
    <xf numFmtId="0" fontId="0" fillId="4" borderId="0" xfId="0" applyFill="1"/>
    <xf numFmtId="0" fontId="0" fillId="4" borderId="6" xfId="0" applyFill="1" applyBorder="1"/>
    <xf numFmtId="0" fontId="0" fillId="4" borderId="1" xfId="0" applyFill="1" applyBorder="1"/>
    <xf numFmtId="0" fontId="0" fillId="4" borderId="19" xfId="0" applyFill="1" applyBorder="1"/>
    <xf numFmtId="0" fontId="0" fillId="4" borderId="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3" xfId="0" applyFill="1" applyBorder="1"/>
    <xf numFmtId="0" fontId="0" fillId="4" borderId="21" xfId="0" applyFill="1" applyBorder="1"/>
    <xf numFmtId="0" fontId="56" fillId="23" borderId="0" xfId="0" applyFont="1" applyFill="1"/>
    <xf numFmtId="0" fontId="3" fillId="4" borderId="0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3"/>
    </xf>
    <xf numFmtId="0" fontId="0" fillId="0" borderId="20" xfId="0" applyBorder="1"/>
    <xf numFmtId="0" fontId="56" fillId="4" borderId="0" xfId="0" applyFont="1" applyFill="1" applyBorder="1" applyAlignment="1">
      <alignment horizontal="left"/>
    </xf>
    <xf numFmtId="0" fontId="56" fillId="4" borderId="0" xfId="0" applyFont="1" applyFill="1" applyBorder="1" applyAlignment="1"/>
    <xf numFmtId="167" fontId="56" fillId="4" borderId="0" xfId="1" applyNumberFormat="1" applyFont="1" applyFill="1" applyBorder="1"/>
    <xf numFmtId="202" fontId="56" fillId="4" borderId="0" xfId="3" applyNumberFormat="1" applyFont="1" applyFill="1" applyBorder="1"/>
    <xf numFmtId="0" fontId="4" fillId="0" borderId="0" xfId="0" quotePrefix="1" applyFont="1" applyBorder="1"/>
    <xf numFmtId="0" fontId="4" fillId="0" borderId="0" xfId="0" applyFont="1" applyBorder="1"/>
    <xf numFmtId="0" fontId="4" fillId="0" borderId="0" xfId="0" applyFont="1"/>
    <xf numFmtId="204" fontId="3" fillId="27" borderId="0" xfId="3" applyNumberFormat="1" applyFont="1" applyFill="1" applyBorder="1"/>
    <xf numFmtId="204" fontId="3" fillId="4" borderId="0" xfId="3" applyNumberFormat="1" applyFont="1" applyFill="1" applyBorder="1"/>
    <xf numFmtId="205" fontId="4" fillId="0" borderId="0" xfId="251" applyNumberFormat="1" applyFont="1"/>
    <xf numFmtId="0" fontId="57" fillId="24" borderId="0" xfId="0" quotePrefix="1" applyFont="1" applyFill="1" applyBorder="1" applyAlignment="1">
      <alignment horizontal="center" vertical="center"/>
    </xf>
    <xf numFmtId="0" fontId="3" fillId="0" borderId="0" xfId="240" applyFont="1" applyBorder="1" applyAlignment="1"/>
    <xf numFmtId="0" fontId="3" fillId="0" borderId="20" xfId="240" applyFont="1" applyBorder="1" applyAlignment="1">
      <alignment horizontal="center" vertical="center"/>
    </xf>
    <xf numFmtId="0" fontId="9" fillId="0" borderId="20" xfId="0" applyFont="1" applyBorder="1"/>
    <xf numFmtId="167" fontId="3" fillId="0" borderId="0" xfId="1" applyNumberFormat="1" applyFont="1" applyFill="1" applyBorder="1"/>
    <xf numFmtId="167" fontId="56" fillId="0" borderId="0" xfId="1" applyNumberFormat="1" applyFont="1" applyFill="1" applyBorder="1"/>
    <xf numFmtId="0" fontId="0" fillId="0" borderId="0" xfId="0" applyFill="1"/>
    <xf numFmtId="168" fontId="3" fillId="0" borderId="0" xfId="1" applyNumberFormat="1" applyFont="1" applyFill="1" applyBorder="1"/>
    <xf numFmtId="0" fontId="57" fillId="24" borderId="0" xfId="0" quotePrefix="1" applyFont="1" applyFill="1" applyBorder="1" applyAlignment="1">
      <alignment horizontal="center" vertical="center"/>
    </xf>
    <xf numFmtId="206" fontId="0" fillId="0" borderId="0" xfId="0" applyNumberFormat="1" applyBorder="1"/>
    <xf numFmtId="202" fontId="3" fillId="0" borderId="0" xfId="3" applyNumberFormat="1" applyFont="1" applyFill="1" applyBorder="1"/>
    <xf numFmtId="167" fontId="56" fillId="25" borderId="0" xfId="1" applyNumberFormat="1" applyFont="1" applyFill="1" applyBorder="1"/>
    <xf numFmtId="167" fontId="3" fillId="25" borderId="0" xfId="1" applyNumberFormat="1" applyFont="1" applyFill="1" applyBorder="1"/>
    <xf numFmtId="202" fontId="56" fillId="25" borderId="0" xfId="3" applyNumberFormat="1" applyFont="1" applyFill="1" applyBorder="1"/>
    <xf numFmtId="202" fontId="3" fillId="25" borderId="0" xfId="3" applyNumberFormat="1" applyFont="1" applyFill="1" applyBorder="1"/>
    <xf numFmtId="0" fontId="56" fillId="27" borderId="25" xfId="0" applyFont="1" applyFill="1" applyBorder="1" applyAlignment="1">
      <alignment vertical="center"/>
    </xf>
    <xf numFmtId="0" fontId="56" fillId="27" borderId="26" xfId="0" applyFont="1" applyFill="1" applyBorder="1" applyAlignment="1">
      <alignment vertical="center"/>
    </xf>
    <xf numFmtId="0" fontId="56" fillId="27" borderId="27" xfId="0" applyFont="1" applyFill="1" applyBorder="1" applyAlignment="1">
      <alignment vertical="center"/>
    </xf>
    <xf numFmtId="0" fontId="57" fillId="24" borderId="25" xfId="0" applyFont="1" applyFill="1" applyBorder="1" applyAlignment="1">
      <alignment vertical="center"/>
    </xf>
    <xf numFmtId="0" fontId="57" fillId="24" borderId="26" xfId="0" applyFont="1" applyFill="1" applyBorder="1" applyAlignment="1">
      <alignment vertical="center"/>
    </xf>
    <xf numFmtId="0" fontId="57" fillId="24" borderId="26" xfId="0" quotePrefix="1" applyFont="1" applyFill="1" applyBorder="1" applyAlignment="1">
      <alignment horizontal="center" vertical="center"/>
    </xf>
    <xf numFmtId="0" fontId="57" fillId="24" borderId="26" xfId="0" quotePrefix="1" applyFont="1" applyFill="1" applyBorder="1" applyAlignment="1">
      <alignment horizontal="center" vertical="center" wrapText="1"/>
    </xf>
    <xf numFmtId="0" fontId="57" fillId="24" borderId="27" xfId="0" quotePrefix="1" applyFont="1" applyFill="1" applyBorder="1" applyAlignment="1">
      <alignment horizontal="center" vertical="center" wrapText="1"/>
    </xf>
    <xf numFmtId="168" fontId="3" fillId="25" borderId="0" xfId="1" applyNumberFormat="1" applyFont="1" applyFill="1" applyBorder="1"/>
    <xf numFmtId="166" fontId="3" fillId="25" borderId="0" xfId="1" applyFont="1" applyFill="1" applyBorder="1"/>
    <xf numFmtId="0" fontId="57" fillId="24" borderId="28" xfId="0" applyFont="1" applyFill="1" applyBorder="1" applyAlignment="1">
      <alignment vertical="center"/>
    </xf>
    <xf numFmtId="0" fontId="57" fillId="24" borderId="29" xfId="0" applyFont="1" applyFill="1" applyBorder="1" applyAlignment="1">
      <alignment vertical="center"/>
    </xf>
    <xf numFmtId="0" fontId="57" fillId="24" borderId="31" xfId="0" applyFont="1" applyFill="1" applyBorder="1" applyAlignment="1">
      <alignment vertical="center"/>
    </xf>
    <xf numFmtId="0" fontId="57" fillId="24" borderId="33" xfId="0" applyFont="1" applyFill="1" applyBorder="1" applyAlignment="1">
      <alignment vertical="center"/>
    </xf>
    <xf numFmtId="0" fontId="57" fillId="24" borderId="34" xfId="0" applyFont="1" applyFill="1" applyBorder="1" applyAlignment="1">
      <alignment vertical="center"/>
    </xf>
    <xf numFmtId="0" fontId="57" fillId="24" borderId="34" xfId="0" quotePrefix="1" applyFont="1" applyFill="1" applyBorder="1" applyAlignment="1">
      <alignment horizontal="center" vertical="center"/>
    </xf>
    <xf numFmtId="0" fontId="57" fillId="24" borderId="34" xfId="0" quotePrefix="1" applyFont="1" applyFill="1" applyBorder="1" applyAlignment="1">
      <alignment horizontal="center" vertical="center" wrapText="1"/>
    </xf>
    <xf numFmtId="0" fontId="57" fillId="24" borderId="35" xfId="0" quotePrefix="1" applyFont="1" applyFill="1" applyBorder="1" applyAlignment="1">
      <alignment horizontal="center" vertical="center" wrapText="1"/>
    </xf>
    <xf numFmtId="167" fontId="0" fillId="0" borderId="0" xfId="1" applyNumberFormat="1" applyFont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56" fillId="4" borderId="0" xfId="0" applyFont="1" applyFill="1" applyBorder="1" applyAlignment="1">
      <alignment horizontal="left" indent="1"/>
    </xf>
    <xf numFmtId="0" fontId="56" fillId="0" borderId="0" xfId="240" applyFont="1" applyBorder="1" applyAlignment="1"/>
    <xf numFmtId="0" fontId="3" fillId="0" borderId="0" xfId="240" applyFont="1" applyBorder="1" applyAlignment="1">
      <alignment horizontal="left" indent="1"/>
    </xf>
    <xf numFmtId="167" fontId="56" fillId="27" borderId="0" xfId="1" applyNumberFormat="1" applyFont="1" applyFill="1" applyBorder="1"/>
    <xf numFmtId="202" fontId="56" fillId="27" borderId="0" xfId="3" applyNumberFormat="1" applyFont="1" applyFill="1" applyBorder="1"/>
    <xf numFmtId="166" fontId="3" fillId="4" borderId="0" xfId="1" applyNumberFormat="1" applyFont="1" applyFill="1" applyBorder="1"/>
    <xf numFmtId="166" fontId="3" fillId="0" borderId="0" xfId="1" applyNumberFormat="1" applyFont="1" applyFill="1" applyBorder="1"/>
    <xf numFmtId="0" fontId="3" fillId="0" borderId="20" xfId="240" applyFont="1" applyBorder="1" applyAlignment="1"/>
    <xf numFmtId="0" fontId="3" fillId="4" borderId="20" xfId="0" applyFont="1" applyFill="1" applyBorder="1" applyAlignment="1"/>
    <xf numFmtId="167" fontId="3" fillId="0" borderId="20" xfId="1" applyNumberFormat="1" applyFont="1" applyFill="1" applyBorder="1"/>
    <xf numFmtId="0" fontId="56" fillId="4" borderId="20" xfId="0" applyFont="1" applyFill="1" applyBorder="1" applyAlignment="1"/>
    <xf numFmtId="168" fontId="3" fillId="0" borderId="20" xfId="1" applyNumberFormat="1" applyFont="1" applyFill="1" applyBorder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60" fillId="0" borderId="0" xfId="0" applyFont="1"/>
    <xf numFmtId="0" fontId="60" fillId="0" borderId="0" xfId="0" applyFont="1" applyFill="1"/>
    <xf numFmtId="0" fontId="0" fillId="0" borderId="24" xfId="0" applyBorder="1"/>
    <xf numFmtId="206" fontId="0" fillId="0" borderId="0" xfId="0" applyNumberFormat="1"/>
    <xf numFmtId="207" fontId="0" fillId="0" borderId="0" xfId="0" applyNumberFormat="1"/>
    <xf numFmtId="0" fontId="61" fillId="0" borderId="0" xfId="256" quotePrefix="1"/>
    <xf numFmtId="0" fontId="61" fillId="0" borderId="0" xfId="256" quotePrefix="1" applyAlignment="1">
      <alignment horizontal="right"/>
    </xf>
    <xf numFmtId="0" fontId="61" fillId="0" borderId="0" xfId="256" applyAlignment="1">
      <alignment horizontal="right"/>
    </xf>
    <xf numFmtId="0" fontId="61" fillId="0" borderId="0" xfId="256" applyAlignment="1">
      <alignment wrapText="1"/>
    </xf>
    <xf numFmtId="0" fontId="62" fillId="0" borderId="0" xfId="256" quotePrefix="1" applyFont="1" applyAlignment="1">
      <alignment horizontal="right" wrapText="1"/>
    </xf>
    <xf numFmtId="208" fontId="0" fillId="0" borderId="0" xfId="257" applyNumberFormat="1" applyFont="1"/>
    <xf numFmtId="9" fontId="0" fillId="0" borderId="0" xfId="258" applyFont="1"/>
    <xf numFmtId="208" fontId="61" fillId="23" borderId="0" xfId="256" applyNumberFormat="1" applyFill="1"/>
    <xf numFmtId="165" fontId="61" fillId="0" borderId="0" xfId="256" applyNumberFormat="1"/>
    <xf numFmtId="208" fontId="61" fillId="29" borderId="0" xfId="256" applyNumberFormat="1" applyFill="1"/>
    <xf numFmtId="208" fontId="61" fillId="26" borderId="0" xfId="256" applyNumberFormat="1" applyFill="1"/>
    <xf numFmtId="208" fontId="62" fillId="0" borderId="0" xfId="256" applyNumberFormat="1" applyFont="1"/>
    <xf numFmtId="208" fontId="61" fillId="27" borderId="0" xfId="256" applyNumberFormat="1" applyFill="1"/>
    <xf numFmtId="208" fontId="61" fillId="28" borderId="0" xfId="256" applyNumberFormat="1" applyFill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0" fillId="4" borderId="24" xfId="0" applyFill="1" applyBorder="1"/>
    <xf numFmtId="202" fontId="56" fillId="0" borderId="0" xfId="3" applyNumberFormat="1" applyFont="1" applyFill="1" applyBorder="1"/>
    <xf numFmtId="0" fontId="57" fillId="24" borderId="0" xfId="240" applyFont="1" applyFill="1" applyBorder="1" applyAlignment="1"/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43" fontId="0" fillId="0" borderId="0" xfId="0" applyNumberFormat="1"/>
    <xf numFmtId="209" fontId="3" fillId="0" borderId="0" xfId="1" applyNumberFormat="1" applyFont="1" applyFill="1" applyBorder="1"/>
    <xf numFmtId="210" fontId="3" fillId="0" borderId="0" xfId="1" applyNumberFormat="1" applyFont="1" applyFill="1" applyBorder="1"/>
    <xf numFmtId="168" fontId="0" fillId="0" borderId="0" xfId="0" applyNumberFormat="1" applyBorder="1"/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29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/>
    </xf>
    <xf numFmtId="167" fontId="3" fillId="22" borderId="0" xfId="1" applyNumberFormat="1" applyFont="1" applyFill="1" applyBorder="1"/>
    <xf numFmtId="167" fontId="56" fillId="37" borderId="0" xfId="1" applyNumberFormat="1" applyFont="1" applyFill="1" applyBorder="1"/>
    <xf numFmtId="167" fontId="3" fillId="37" borderId="0" xfId="1" applyNumberFormat="1" applyFont="1" applyFill="1" applyBorder="1"/>
    <xf numFmtId="168" fontId="3" fillId="37" borderId="0" xfId="1" applyNumberFormat="1" applyFont="1" applyFill="1" applyBorder="1"/>
    <xf numFmtId="166" fontId="3" fillId="37" borderId="0" xfId="1" applyNumberFormat="1" applyFont="1" applyFill="1" applyBorder="1"/>
    <xf numFmtId="167" fontId="3" fillId="37" borderId="20" xfId="1" applyNumberFormat="1" applyFont="1" applyFill="1" applyBorder="1"/>
    <xf numFmtId="202" fontId="3" fillId="37" borderId="0" xfId="3" applyNumberFormat="1" applyFont="1" applyFill="1" applyBorder="1"/>
    <xf numFmtId="202" fontId="3" fillId="37" borderId="20" xfId="3" applyNumberFormat="1" applyFont="1" applyFill="1" applyBorder="1"/>
    <xf numFmtId="202" fontId="56" fillId="37" borderId="0" xfId="3" applyNumberFormat="1" applyFont="1" applyFill="1" applyBorder="1"/>
    <xf numFmtId="168" fontId="3" fillId="37" borderId="20" xfId="1" applyNumberFormat="1" applyFont="1" applyFill="1" applyBorder="1"/>
    <xf numFmtId="0" fontId="57" fillId="24" borderId="0" xfId="0" quotePrefix="1" applyFont="1" applyFill="1" applyBorder="1" applyAlignment="1">
      <alignment vertical="center" wrapText="1"/>
    </xf>
    <xf numFmtId="43" fontId="60" fillId="0" borderId="0" xfId="0" applyNumberFormat="1" applyFont="1"/>
    <xf numFmtId="0" fontId="60" fillId="0" borderId="0" xfId="0" applyFont="1" applyBorder="1"/>
    <xf numFmtId="43" fontId="60" fillId="0" borderId="0" xfId="0" applyNumberFormat="1" applyFont="1" applyBorder="1"/>
    <xf numFmtId="202" fontId="3" fillId="0" borderId="20" xfId="3" applyNumberFormat="1" applyFont="1" applyFill="1" applyBorder="1"/>
    <xf numFmtId="168" fontId="68" fillId="4" borderId="0" xfId="0" applyNumberFormat="1" applyFont="1" applyFill="1" applyBorder="1"/>
    <xf numFmtId="0" fontId="57" fillId="24" borderId="0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 wrapText="1"/>
    </xf>
    <xf numFmtId="0" fontId="57" fillId="24" borderId="29" xfId="0" quotePrefix="1" applyFont="1" applyFill="1" applyBorder="1" applyAlignment="1">
      <alignment horizont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vertical="center"/>
    </xf>
    <xf numFmtId="0" fontId="56" fillId="27" borderId="0" xfId="0" applyFont="1" applyFill="1" applyBorder="1" applyAlignment="1">
      <alignment vertical="center"/>
    </xf>
    <xf numFmtId="167" fontId="70" fillId="0" borderId="0" xfId="1" applyNumberFormat="1" applyFont="1" applyFill="1" applyBorder="1"/>
    <xf numFmtId="202" fontId="70" fillId="0" borderId="0" xfId="3" applyNumberFormat="1" applyFont="1" applyFill="1" applyBorder="1"/>
    <xf numFmtId="202" fontId="71" fillId="0" borderId="0" xfId="3" applyNumberFormat="1" applyFont="1" applyFill="1" applyBorder="1"/>
    <xf numFmtId="167" fontId="71" fillId="38" borderId="0" xfId="1" applyNumberFormat="1" applyFont="1" applyFill="1" applyBorder="1"/>
    <xf numFmtId="202" fontId="71" fillId="38" borderId="0" xfId="3" applyNumberFormat="1" applyFont="1" applyFill="1" applyBorder="1"/>
    <xf numFmtId="168" fontId="71" fillId="38" borderId="0" xfId="1" applyNumberFormat="1" applyFont="1" applyFill="1" applyBorder="1"/>
    <xf numFmtId="166" fontId="71" fillId="38" borderId="0" xfId="1" applyFont="1" applyFill="1" applyBorder="1"/>
    <xf numFmtId="166" fontId="71" fillId="38" borderId="0" xfId="1" applyNumberFormat="1" applyFont="1" applyFill="1" applyBorder="1"/>
    <xf numFmtId="168" fontId="71" fillId="0" borderId="0" xfId="1" applyNumberFormat="1" applyFont="1" applyFill="1" applyBorder="1"/>
    <xf numFmtId="0" fontId="57" fillId="24" borderId="29" xfId="0" quotePrefix="1" applyFont="1" applyFill="1" applyBorder="1" applyAlignment="1">
      <alignment horizontal="center"/>
    </xf>
    <xf numFmtId="0" fontId="57" fillId="24" borderId="0" xfId="0" quotePrefix="1" applyFont="1" applyFill="1" applyBorder="1" applyAlignment="1">
      <alignment horizontal="center"/>
    </xf>
    <xf numFmtId="0" fontId="57" fillId="24" borderId="29" xfId="0" quotePrefix="1" applyFont="1" applyFill="1" applyBorder="1" applyAlignment="1">
      <alignment horizontal="center" wrapText="1"/>
    </xf>
    <xf numFmtId="0" fontId="57" fillId="24" borderId="30" xfId="0" quotePrefix="1" applyFont="1" applyFill="1" applyBorder="1" applyAlignment="1">
      <alignment horizontal="center" vertical="center" wrapText="1"/>
    </xf>
    <xf numFmtId="0" fontId="57" fillId="24" borderId="32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wrapText="1"/>
    </xf>
    <xf numFmtId="0" fontId="57" fillId="24" borderId="29" xfId="0" quotePrefix="1" applyFont="1" applyFill="1" applyBorder="1" applyAlignment="1">
      <alignment horizontal="center" vertical="center" wrapText="1"/>
    </xf>
    <xf numFmtId="0" fontId="57" fillId="24" borderId="0" xfId="0" quotePrefix="1" applyFont="1" applyFill="1" applyBorder="1" applyAlignment="1">
      <alignment horizontal="center" vertical="center"/>
    </xf>
    <xf numFmtId="0" fontId="57" fillId="24" borderId="0" xfId="0" quotePrefix="1" applyFont="1" applyFill="1" applyBorder="1" applyAlignment="1">
      <alignment horizontal="center" vertical="center" wrapText="1"/>
    </xf>
    <xf numFmtId="0" fontId="4" fillId="0" borderId="0" xfId="240" applyFont="1" applyAlignment="1">
      <alignment horizontal="left" vertical="center" wrapText="1"/>
    </xf>
    <xf numFmtId="0" fontId="57" fillId="24" borderId="0" xfId="240" applyFont="1" applyFill="1" applyBorder="1" applyAlignment="1">
      <alignment horizontal="left"/>
    </xf>
    <xf numFmtId="167" fontId="71" fillId="38" borderId="0" xfId="1" applyNumberFormat="1" applyFont="1" applyFill="1"/>
    <xf numFmtId="202" fontId="71" fillId="38" borderId="0" xfId="3" applyNumberFormat="1" applyFont="1" applyFill="1"/>
    <xf numFmtId="0" fontId="3" fillId="4" borderId="0" xfId="0" applyFont="1" applyFill="1" applyAlignment="1">
      <alignment horizontal="left" indent="1"/>
    </xf>
    <xf numFmtId="0" fontId="71" fillId="4" borderId="0" xfId="0" applyFont="1" applyFill="1" applyAlignment="1">
      <alignment horizontal="left" indent="1"/>
    </xf>
    <xf numFmtId="0" fontId="3" fillId="4" borderId="0" xfId="0" applyFont="1" applyFill="1" applyAlignment="1">
      <alignment horizontal="left"/>
    </xf>
    <xf numFmtId="0" fontId="70" fillId="4" borderId="0" xfId="0" applyFont="1" applyFill="1" applyAlignment="1">
      <alignment horizontal="left"/>
    </xf>
    <xf numFmtId="0" fontId="9" fillId="4" borderId="20" xfId="0" applyFont="1" applyFill="1" applyBorder="1"/>
    <xf numFmtId="0" fontId="67" fillId="4" borderId="0" xfId="0" quotePrefix="1" applyFont="1" applyFill="1"/>
    <xf numFmtId="0" fontId="4" fillId="4" borderId="0" xfId="0" quotePrefix="1" applyFont="1" applyFill="1"/>
    <xf numFmtId="0" fontId="72" fillId="4" borderId="0" xfId="0" quotePrefix="1" applyFont="1" applyFill="1" applyAlignment="1">
      <alignment horizontal="center"/>
    </xf>
    <xf numFmtId="0" fontId="71" fillId="4" borderId="0" xfId="0" quotePrefix="1" applyFont="1" applyFill="1" applyAlignment="1">
      <alignment horizontal="center" vertical="center" wrapText="1"/>
    </xf>
    <xf numFmtId="0" fontId="3" fillId="4" borderId="0" xfId="0" quotePrefix="1" applyFont="1" applyFill="1" applyAlignment="1">
      <alignment horizontal="center" vertical="center" wrapText="1"/>
    </xf>
    <xf numFmtId="0" fontId="71" fillId="4" borderId="0" xfId="0" quotePrefix="1" applyFont="1" applyFill="1" applyAlignment="1">
      <alignment horizontal="center"/>
    </xf>
    <xf numFmtId="0" fontId="3" fillId="4" borderId="0" xfId="0" quotePrefix="1" applyFont="1" applyFill="1" applyAlignment="1">
      <alignment horizontal="center"/>
    </xf>
    <xf numFmtId="0" fontId="71" fillId="4" borderId="0" xfId="0" quotePrefix="1" applyFont="1" applyFill="1" applyAlignment="1">
      <alignment horizontal="center" vertical="center"/>
    </xf>
    <xf numFmtId="0" fontId="3" fillId="4" borderId="0" xfId="0" quotePrefix="1" applyFont="1" applyFill="1" applyAlignment="1">
      <alignment horizontal="center" vertical="center"/>
    </xf>
    <xf numFmtId="207" fontId="0" fillId="4" borderId="0" xfId="0" applyNumberFormat="1" applyFill="1"/>
    <xf numFmtId="165" fontId="0" fillId="4" borderId="0" xfId="0" applyNumberFormat="1" applyFill="1"/>
    <xf numFmtId="0" fontId="0" fillId="4" borderId="20" xfId="0" applyFill="1" applyBorder="1"/>
    <xf numFmtId="0" fontId="4" fillId="4" borderId="0" xfId="0" applyFont="1" applyFill="1"/>
    <xf numFmtId="43" fontId="3" fillId="4" borderId="0" xfId="0" applyNumberFormat="1" applyFont="1" applyFill="1" applyAlignment="1">
      <alignment horizontal="left"/>
    </xf>
    <xf numFmtId="202" fontId="3" fillId="4" borderId="0" xfId="3" applyNumberFormat="1" applyFill="1"/>
    <xf numFmtId="167" fontId="3" fillId="4" borderId="0" xfId="1" applyNumberFormat="1" applyFill="1"/>
    <xf numFmtId="0" fontId="69" fillId="4" borderId="25" xfId="0" applyFont="1" applyFill="1" applyBorder="1" applyAlignment="1">
      <alignment vertical="center"/>
    </xf>
    <xf numFmtId="0" fontId="57" fillId="4" borderId="26" xfId="0" applyFont="1" applyFill="1" applyBorder="1" applyAlignment="1">
      <alignment vertical="center"/>
    </xf>
    <xf numFmtId="0" fontId="70" fillId="4" borderId="26" xfId="0" quotePrefix="1" applyFont="1" applyFill="1" applyBorder="1" applyAlignment="1">
      <alignment horizontal="center" vertical="center"/>
    </xf>
    <xf numFmtId="0" fontId="57" fillId="4" borderId="26" xfId="0" quotePrefix="1" applyFont="1" applyFill="1" applyBorder="1" applyAlignment="1">
      <alignment horizontal="center" vertical="center"/>
    </xf>
    <xf numFmtId="0" fontId="70" fillId="4" borderId="26" xfId="0" quotePrefix="1" applyFont="1" applyFill="1" applyBorder="1" applyAlignment="1">
      <alignment horizontal="center" vertical="center" wrapText="1"/>
    </xf>
    <xf numFmtId="0" fontId="57" fillId="4" borderId="26" xfId="0" quotePrefix="1" applyFont="1" applyFill="1" applyBorder="1" applyAlignment="1">
      <alignment horizontal="center" vertical="center" wrapText="1"/>
    </xf>
    <xf numFmtId="0" fontId="70" fillId="4" borderId="25" xfId="0" applyFont="1" applyFill="1" applyBorder="1" applyAlignment="1">
      <alignment vertical="center"/>
    </xf>
    <xf numFmtId="0" fontId="56" fillId="4" borderId="26" xfId="0" applyFont="1" applyFill="1" applyBorder="1" applyAlignment="1">
      <alignment vertical="center"/>
    </xf>
    <xf numFmtId="0" fontId="70" fillId="4" borderId="26" xfId="0" applyFont="1" applyFill="1" applyBorder="1" applyAlignment="1">
      <alignment vertical="center"/>
    </xf>
    <xf numFmtId="0" fontId="56" fillId="4" borderId="0" xfId="0" applyFont="1" applyFill="1" applyBorder="1" applyAlignment="1">
      <alignment vertical="center"/>
    </xf>
    <xf numFmtId="0" fontId="3" fillId="4" borderId="0" xfId="0" quotePrefix="1" applyFont="1" applyFill="1" applyBorder="1" applyAlignment="1">
      <alignment horizontal="center" wrapText="1"/>
    </xf>
    <xf numFmtId="0" fontId="3" fillId="4" borderId="0" xfId="0" quotePrefix="1" applyFont="1" applyFill="1" applyBorder="1" applyAlignment="1">
      <alignment horizontal="center" vertical="center"/>
    </xf>
    <xf numFmtId="167" fontId="68" fillId="4" borderId="0" xfId="1" applyNumberFormat="1" applyFont="1" applyFill="1" applyBorder="1"/>
    <xf numFmtId="0" fontId="69" fillId="4" borderId="0" xfId="0" applyFont="1" applyFill="1" applyBorder="1" applyAlignment="1">
      <alignment vertical="center"/>
    </xf>
    <xf numFmtId="0" fontId="71" fillId="4" borderId="0" xfId="0" quotePrefix="1" applyFont="1" applyFill="1" applyBorder="1" applyAlignment="1">
      <alignment horizontal="center" wrapText="1"/>
    </xf>
    <xf numFmtId="0" fontId="71" fillId="4" borderId="0" xfId="0" quotePrefix="1" applyFont="1" applyFill="1" applyBorder="1" applyAlignment="1">
      <alignment horizontal="center" vertical="center"/>
    </xf>
    <xf numFmtId="167" fontId="68" fillId="4" borderId="0" xfId="0" applyNumberFormat="1" applyFont="1" applyFill="1" applyBorder="1"/>
    <xf numFmtId="0" fontId="70" fillId="4" borderId="0" xfId="0" applyFont="1" applyFill="1" applyBorder="1" applyAlignment="1">
      <alignment horizontal="left"/>
    </xf>
    <xf numFmtId="0" fontId="72" fillId="4" borderId="0" xfId="0" applyFont="1" applyFill="1" applyBorder="1" applyAlignment="1">
      <alignment vertical="center"/>
    </xf>
    <xf numFmtId="0" fontId="57" fillId="4" borderId="0" xfId="0" quotePrefix="1" applyFont="1" applyFill="1" applyBorder="1" applyAlignment="1">
      <alignment horizontal="center" vertical="center"/>
    </xf>
    <xf numFmtId="167" fontId="70" fillId="4" borderId="0" xfId="1" applyNumberFormat="1" applyFont="1" applyFill="1" applyBorder="1"/>
    <xf numFmtId="0" fontId="70" fillId="4" borderId="0" xfId="0" quotePrefix="1" applyFont="1" applyFill="1" applyBorder="1" applyAlignment="1">
      <alignment horizontal="center" vertical="center"/>
    </xf>
    <xf numFmtId="202" fontId="70" fillId="4" borderId="0" xfId="3" applyNumberFormat="1" applyFont="1" applyFill="1" applyBorder="1"/>
    <xf numFmtId="0" fontId="57" fillId="4" borderId="25" xfId="0" applyFont="1" applyFill="1" applyBorder="1" applyAlignment="1">
      <alignment vertical="center"/>
    </xf>
    <xf numFmtId="0" fontId="70" fillId="4" borderId="31" xfId="0" applyFont="1" applyFill="1" applyBorder="1" applyAlignment="1">
      <alignment vertical="center"/>
    </xf>
    <xf numFmtId="0" fontId="70" fillId="4" borderId="0" xfId="0" applyFont="1" applyFill="1" applyBorder="1" applyAlignment="1">
      <alignment vertical="center"/>
    </xf>
    <xf numFmtId="0" fontId="3" fillId="4" borderId="22" xfId="0" applyFont="1" applyFill="1" applyBorder="1"/>
    <xf numFmtId="0" fontId="3" fillId="4" borderId="24" xfId="0" applyFont="1" applyFill="1" applyBorder="1"/>
    <xf numFmtId="0" fontId="56" fillId="4" borderId="34" xfId="0" applyFont="1" applyFill="1" applyBorder="1" applyAlignment="1">
      <alignment vertical="center"/>
    </xf>
    <xf numFmtId="0" fontId="70" fillId="4" borderId="34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right" indent="1"/>
    </xf>
    <xf numFmtId="202" fontId="71" fillId="4" borderId="0" xfId="3" applyNumberFormat="1" applyFont="1" applyFill="1" applyBorder="1"/>
    <xf numFmtId="0" fontId="71" fillId="4" borderId="20" xfId="0" applyFont="1" applyFill="1" applyBorder="1"/>
    <xf numFmtId="168" fontId="0" fillId="4" borderId="0" xfId="1" applyNumberFormat="1" applyFont="1" applyFill="1"/>
    <xf numFmtId="167" fontId="0" fillId="4" borderId="0" xfId="1" applyNumberFormat="1" applyFont="1" applyFill="1"/>
    <xf numFmtId="167" fontId="0" fillId="4" borderId="0" xfId="0" applyNumberFormat="1" applyFill="1"/>
    <xf numFmtId="167" fontId="0" fillId="4" borderId="0" xfId="1" applyNumberFormat="1" applyFont="1" applyFill="1" applyBorder="1"/>
    <xf numFmtId="166" fontId="0" fillId="4" borderId="0" xfId="1" applyFont="1" applyFill="1"/>
    <xf numFmtId="0" fontId="4" fillId="4" borderId="0" xfId="0" quotePrefix="1" applyFont="1" applyFill="1" applyBorder="1"/>
    <xf numFmtId="43" fontId="0" fillId="4" borderId="0" xfId="0" applyNumberFormat="1" applyFill="1" applyBorder="1"/>
    <xf numFmtId="168" fontId="0" fillId="4" borderId="0" xfId="0" applyNumberFormat="1" applyFill="1" applyBorder="1"/>
    <xf numFmtId="0" fontId="71" fillId="4" borderId="0" xfId="0" quotePrefix="1" applyFont="1" applyFill="1" applyAlignment="1">
      <alignment horizontal="right"/>
    </xf>
    <xf numFmtId="0" fontId="3" fillId="4" borderId="0" xfId="0" quotePrefix="1" applyFont="1" applyFill="1" applyAlignment="1">
      <alignment horizontal="right"/>
    </xf>
    <xf numFmtId="0" fontId="71" fillId="4" borderId="0" xfId="0" quotePrefix="1" applyFont="1" applyFill="1" applyAlignment="1">
      <alignment horizontal="right" vertical="center" wrapText="1"/>
    </xf>
    <xf numFmtId="0" fontId="3" fillId="4" borderId="0" xfId="0" quotePrefix="1" applyFont="1" applyFill="1" applyAlignment="1">
      <alignment horizontal="right" vertical="center" wrapText="1"/>
    </xf>
    <xf numFmtId="0" fontId="71" fillId="4" borderId="0" xfId="0" quotePrefix="1" applyFont="1" applyFill="1" applyAlignment="1">
      <alignment horizontal="right" vertical="center"/>
    </xf>
    <xf numFmtId="0" fontId="3" fillId="4" borderId="0" xfId="0" quotePrefix="1" applyFont="1" applyFill="1" applyAlignment="1">
      <alignment horizontal="right" vertical="center"/>
    </xf>
    <xf numFmtId="0" fontId="72" fillId="4" borderId="0" xfId="0" quotePrefix="1" applyFont="1" applyFill="1" applyAlignment="1">
      <alignment horizontal="right"/>
    </xf>
  </cellXfs>
  <cellStyles count="269">
    <cellStyle name="_06 - 07 Group Presentation Dollars" xfId="6" xr:uid="{00000000-0005-0000-0000-000000000000}"/>
    <cellStyle name="_1  Projects Investment Page Rand - May 2008" xfId="7" xr:uid="{00000000-0005-0000-0000-000001000000}"/>
    <cellStyle name="_1. Capital Book - July 2008" xfId="8" xr:uid="{00000000-0005-0000-0000-000002000000}"/>
    <cellStyle name="_1. Capital HDSA Report - July 2009" xfId="9" xr:uid="{00000000-0005-0000-0000-000003000000}"/>
    <cellStyle name="_1. Dashboard - April 2009" xfId="10" xr:uid="{00000000-0005-0000-0000-000004000000}"/>
    <cellStyle name="_1. Exco Report Workings - April 2009" xfId="11" xr:uid="{00000000-0005-0000-0000-000005000000}"/>
    <cellStyle name="_1. Exco Report Workings - December 2009" xfId="12" xr:uid="{00000000-0005-0000-0000-000006000000}"/>
    <cellStyle name="_1. Exco Report Workings - March 2008 v.2" xfId="13" xr:uid="{00000000-0005-0000-0000-000007000000}"/>
    <cellStyle name="_1. Exco Report Workings - May 2007" xfId="14" xr:uid="{00000000-0005-0000-0000-000008000000}"/>
    <cellStyle name="_1. Exco Report Workings - May 2007_BP2009-BP2009-2011 Capital Budget - Central 29 Jul 08" xfId="15" xr:uid="{00000000-0005-0000-0000-000009000000}"/>
    <cellStyle name="_1. Exco Report Workings - May 2007_BP2009-BP2009-2011 Capital Budget - Central 29 Jul 08 2" xfId="216" xr:uid="{00000000-0005-0000-0000-00000A000000}"/>
    <cellStyle name="_1. Exco Report Workings - May 2008" xfId="16" xr:uid="{00000000-0005-0000-0000-00000B000000}"/>
    <cellStyle name="_1. Exco Report Workings - October 2007" xfId="17" xr:uid="{00000000-0005-0000-0000-00000C000000}"/>
    <cellStyle name="_1. Projects Investment Page Rand - April 2008" xfId="18" xr:uid="{00000000-0005-0000-0000-00000D000000}"/>
    <cellStyle name="_1. Projects Investment Page Rand - February 2008" xfId="19" xr:uid="{00000000-0005-0000-0000-00000E000000}"/>
    <cellStyle name="_1. Projects Investment Page Rand - March 2008" xfId="20" xr:uid="{00000000-0005-0000-0000-00000F000000}"/>
    <cellStyle name="_1. Projects Investment Page Rand - March 2008 - Workings" xfId="21" xr:uid="{00000000-0005-0000-0000-000010000000}"/>
    <cellStyle name="_1. Template 2 - capex 2plus10" xfId="22" xr:uid="{00000000-0005-0000-0000-000011000000}"/>
    <cellStyle name="_2. Exco Capital Report - May 2007" xfId="23" xr:uid="{00000000-0005-0000-0000-000012000000}"/>
    <cellStyle name="_3. Escalation Summary - July 2008" xfId="24" xr:uid="{00000000-0005-0000-0000-000013000000}"/>
    <cellStyle name="_3. Opco Capital Report - July 2008" xfId="25" xr:uid="{00000000-0005-0000-0000-000014000000}"/>
    <cellStyle name="_4. Dataset - December 2009" xfId="26" xr:uid="{00000000-0005-0000-0000-000015000000}"/>
    <cellStyle name="_4. Projects investments Outlook5+7 2007 $" xfId="27" xr:uid="{00000000-0005-0000-0000-000016000000}"/>
    <cellStyle name="_5. OPSCO PVT report Q3 2008" xfId="28" xr:uid="{00000000-0005-0000-0000-000017000000}"/>
    <cellStyle name="_9. Capital Book - July 2007" xfId="29" xr:uid="{00000000-0005-0000-0000-000018000000}"/>
    <cellStyle name="_Ad Hoc" xfId="30" xr:uid="{00000000-0005-0000-0000-000019000000}"/>
    <cellStyle name="_Additions" xfId="31" xr:uid="{00000000-0005-0000-0000-00001A000000}"/>
    <cellStyle name="_AIM_Budget_File v.16" xfId="32" xr:uid="{00000000-0005-0000-0000-00001B000000}"/>
    <cellStyle name="_Board Notes 31 December Final" xfId="33" xr:uid="{00000000-0005-0000-0000-00001C000000}"/>
    <cellStyle name="_Board Notes A3  30 Sep 08 - Final 21 Oct" xfId="34" xr:uid="{00000000-0005-0000-0000-00001D000000}"/>
    <cellStyle name="_Book2" xfId="35" xr:uid="{00000000-0005-0000-0000-00001E000000}"/>
    <cellStyle name="_Book2 (21)" xfId="36" xr:uid="{00000000-0005-0000-0000-00001F000000}"/>
    <cellStyle name="_Budget Top Costs." xfId="37" xr:uid="{00000000-0005-0000-0000-000020000000}"/>
    <cellStyle name="_Capital Management Dashboard Jul 07 Final" xfId="38" xr:uid="{00000000-0005-0000-0000-000021000000}"/>
    <cellStyle name="_Capital Management Jun 07 Draft v2" xfId="39" xr:uid="{00000000-0005-0000-0000-000022000000}"/>
    <cellStyle name="_Capital Management Jun 07 Draft v2_BP2009-BP2009-2011 Capital Budget - Central 29 Jul 08" xfId="40" xr:uid="{00000000-0005-0000-0000-000023000000}"/>
    <cellStyle name="_Capital Management Jun 07 Draft v2_BP2009-BP2009-2011 Capital Budget - Central 29 Jul 08 2" xfId="217" xr:uid="{00000000-0005-0000-0000-000024000000}"/>
    <cellStyle name="_Capital Management Jun 07 Final v2" xfId="41" xr:uid="{00000000-0005-0000-0000-000025000000}"/>
    <cellStyle name="_Capital Management Jun 07 Final v2_BP2009-BP2009-2011 Capital Budget - Central 29 Jul 08" xfId="42" xr:uid="{00000000-0005-0000-0000-000026000000}"/>
    <cellStyle name="_Capital Management Jun 07 Final v2_BP2009-BP2009-2011 Capital Budget - Central 29 Jul 08 2" xfId="218" xr:uid="{00000000-0005-0000-0000-000027000000}"/>
    <cellStyle name="_Capital Management May 07 Final" xfId="43" xr:uid="{00000000-0005-0000-0000-000028000000}"/>
    <cellStyle name="_Capital Management May 07 Final_BP2009-BP2009-2011 Capital Budget - Central 29 Jul 08" xfId="44" xr:uid="{00000000-0005-0000-0000-000029000000}"/>
    <cellStyle name="_Capital Management May 07 Final_BP2009-BP2009-2011 Capital Budget - Central 29 Jul 08 2" xfId="219" xr:uid="{00000000-0005-0000-0000-00002A000000}"/>
    <cellStyle name="_Capital Management Summary Dec 07 Final" xfId="45" xr:uid="{00000000-0005-0000-0000-00002B000000}"/>
    <cellStyle name="_Capital Management Summary Dec 08 Final" xfId="46" xr:uid="{00000000-0005-0000-0000-00002C000000}"/>
    <cellStyle name="_Capital Management Summary Jul 08 Final v2" xfId="47" xr:uid="{00000000-0005-0000-0000-00002D000000}"/>
    <cellStyle name="_Capital Management Summary May 09 Final" xfId="48" xr:uid="{00000000-0005-0000-0000-00002E000000}"/>
    <cellStyle name="_CM Dashboard Jun 07 Final" xfId="49" xr:uid="{00000000-0005-0000-0000-00002F000000}"/>
    <cellStyle name="_CM Dashboard Jun 07 Final_BP2009-BP2009-2011 Capital Budget - Central 29 Jul 08" xfId="50" xr:uid="{00000000-0005-0000-0000-000030000000}"/>
    <cellStyle name="_CM Dashboard Jun 07 Final_BP2009-BP2009-2011 Capital Budget - Central 29 Jul 08 2" xfId="220" xr:uid="{00000000-0005-0000-0000-000031000000}"/>
    <cellStyle name="_CM Dashboard Jun 07 In Progress" xfId="51" xr:uid="{00000000-0005-0000-0000-000032000000}"/>
    <cellStyle name="_CM Dashboard Jun 07 In Progress_BP2009-BP2009-2011 Capital Budget - Central 29 Jul 08" xfId="52" xr:uid="{00000000-0005-0000-0000-000033000000}"/>
    <cellStyle name="_CM Dashboard Jun 07 In Progress_BP2009-BP2009-2011 Capital Budget - Central 29 Jul 08 2" xfId="221" xr:uid="{00000000-0005-0000-0000-000034000000}"/>
    <cellStyle name="_Essbase retrieve Budget 2008" xfId="53" xr:uid="{00000000-0005-0000-0000-000035000000}"/>
    <cellStyle name="_Essbase retrieve for QPR Q3 2007" xfId="54" xr:uid="{00000000-0005-0000-0000-000036000000}"/>
    <cellStyle name="_Essbase retrieve Sep 2007" xfId="55" xr:uid="{00000000-0005-0000-0000-000037000000}"/>
    <cellStyle name="_Estimate May 2007" xfId="56" xr:uid="{00000000-0005-0000-0000-000038000000}"/>
    <cellStyle name="_Exco Group Workings SK &amp; VM" xfId="57" xr:uid="{00000000-0005-0000-0000-000039000000}"/>
    <cellStyle name="_Flash November 2006_S9" xfId="58" xr:uid="{00000000-0005-0000-0000-00003A000000}"/>
    <cellStyle name="_Flash Year End December 2006" xfId="59" xr:uid="{00000000-0005-0000-0000-00003B000000}"/>
    <cellStyle name="_Group Risks and Opps" xfId="60" xr:uid="{00000000-0005-0000-0000-00003C000000}"/>
    <cellStyle name="_HDSA" xfId="61" xr:uid="{00000000-0005-0000-0000-00003D000000}"/>
    <cellStyle name="_HDSA YTD April 2007" xfId="62" xr:uid="{00000000-0005-0000-0000-00003E000000}"/>
    <cellStyle name="_HDSA YTD April 2007_BP2009-BP2009-2011 Capital Budget - Central 29 Jul 08" xfId="63" xr:uid="{00000000-0005-0000-0000-00003F000000}"/>
    <cellStyle name="_HDSA YTD April 2007_BP2009-BP2009-2011 Capital Budget - Central 29 Jul 08 2" xfId="222" xr:uid="{00000000-0005-0000-0000-000040000000}"/>
    <cellStyle name="_LE02- OPCO - B - OVERVIEW AND FINANCIALS" xfId="64" xr:uid="{00000000-0005-0000-0000-000041000000}"/>
    <cellStyle name="_LE09" xfId="65" xr:uid="{00000000-0005-0000-0000-000042000000}"/>
    <cellStyle name="_LE11" xfId="66" xr:uid="{00000000-0005-0000-0000-000043000000}"/>
    <cellStyle name="_Mining Budget data 2008" xfId="67" xr:uid="{00000000-0005-0000-0000-000044000000}"/>
    <cellStyle name="_Naming Conventions Operations" xfId="68" xr:uid="{00000000-0005-0000-0000-000045000000}"/>
    <cellStyle name="_Naming Conventions Operations_BP2009-BP2009-2011 Capital Budget - Central 29 Jul 08" xfId="69" xr:uid="{00000000-0005-0000-0000-000046000000}"/>
    <cellStyle name="_Naming Conventions Operations_BP2009-BP2009-2011 Capital Budget - Central 29 Jul 08 2" xfId="223" xr:uid="{00000000-0005-0000-0000-000047000000}"/>
    <cellStyle name="_New Chart Format" xfId="70" xr:uid="{00000000-0005-0000-0000-000048000000}"/>
    <cellStyle name="_Operating Costs Analysis 8+4 2008" xfId="71" xr:uid="{00000000-0005-0000-0000-000049000000}"/>
    <cellStyle name="_Opsco Benchmark section (2)" xfId="72" xr:uid="{00000000-0005-0000-0000-00004A000000}"/>
    <cellStyle name="_Platinum QPR Q1 2007 Supply Chain - AA plc (workingsl)" xfId="73" xr:uid="{00000000-0005-0000-0000-00004B000000}"/>
    <cellStyle name="_Platinum Report Budget 2009" xfId="74" xr:uid="{00000000-0005-0000-0000-00004C000000}"/>
    <cellStyle name="_Platinum_Outlook 10+2 2007_Updated" xfId="75" xr:uid="{00000000-0005-0000-0000-00004D000000}"/>
    <cellStyle name="_Process for AAPLC_NEW" xfId="76" xr:uid="{00000000-0005-0000-0000-00004E000000}"/>
    <cellStyle name="_Process for AAPLC_NEW_BP2009-BP2009-2011 Capital Budget - Central 29 Jul 08" xfId="77" xr:uid="{00000000-0005-0000-0000-00004F000000}"/>
    <cellStyle name="_Process for AAPLC_NEW_BP2009-BP2009-2011 Capital Budget - Central 29 Jul 08 2" xfId="224" xr:uid="{00000000-0005-0000-0000-000050000000}"/>
    <cellStyle name="_QPR_Source Data_Q3 2007" xfId="78" xr:uid="{00000000-0005-0000-0000-000051000000}"/>
    <cellStyle name="_Retr Refined Production Volumes" xfId="79" xr:uid="{00000000-0005-0000-0000-000052000000}"/>
    <cellStyle name="_Retr Sales Prices &amp; Volumes" xfId="80" xr:uid="{00000000-0005-0000-0000-000053000000}"/>
    <cellStyle name="_Retr Sales Volumes" xfId="81" xr:uid="{00000000-0005-0000-0000-000054000000}"/>
    <cellStyle name="_Sheet1" xfId="82" xr:uid="{00000000-0005-0000-0000-000055000000}"/>
    <cellStyle name="_Template 10 - 10plus2 Outlook" xfId="83" xr:uid="{00000000-0005-0000-0000-000056000000}"/>
    <cellStyle name="_Template 9 -  Flash_Platinum" xfId="84" xr:uid="{00000000-0005-0000-0000-000057000000}"/>
    <cellStyle name="_Template for 10plus2 Flash_161106" xfId="85" xr:uid="{00000000-0005-0000-0000-000058000000}"/>
    <cellStyle name="_Top Costs Extract - Revised Budget 2007" xfId="86" xr:uid="{00000000-0005-0000-0000-000059000000}"/>
    <cellStyle name="_YTD vs budget - Opsco (2)" xfId="87" xr:uid="{00000000-0005-0000-0000-00005A000000}"/>
    <cellStyle name="1 000 m3" xfId="88" xr:uid="{00000000-0005-0000-0000-00005B000000}"/>
    <cellStyle name="1 000,00 m3" xfId="89" xr:uid="{00000000-0005-0000-0000-00005C000000}"/>
    <cellStyle name="20% - Accent4 2" xfId="265" xr:uid="{CE0DDD20-FF67-489C-8B62-1BFF43E13989}"/>
    <cellStyle name="20% - Accent5 2" xfId="266" xr:uid="{9A83BBAF-C30C-464C-8F5D-CA9CBDAC847D}"/>
    <cellStyle name="accounting" xfId="90" xr:uid="{00000000-0005-0000-0000-00005D000000}"/>
    <cellStyle name="accounting - (0)" xfId="91" xr:uid="{00000000-0005-0000-0000-00005E000000}"/>
    <cellStyle name="accounting - (0) 2" xfId="225" xr:uid="{00000000-0005-0000-0000-00005F000000}"/>
    <cellStyle name="accounting - bold" xfId="92" xr:uid="{00000000-0005-0000-0000-000060000000}"/>
    <cellStyle name="accounting - bold(0)" xfId="93" xr:uid="{00000000-0005-0000-0000-000061000000}"/>
    <cellStyle name="accounting - bold_1. Capital Book - July 2008" xfId="94" xr:uid="{00000000-0005-0000-0000-000062000000}"/>
    <cellStyle name="accounting(R)" xfId="95" xr:uid="{00000000-0005-0000-0000-000063000000}"/>
    <cellStyle name="accounting_1. Capital Book - July 2008" xfId="96" xr:uid="{00000000-0005-0000-0000-000064000000}"/>
    <cellStyle name="args.style" xfId="97" xr:uid="{00000000-0005-0000-0000-000065000000}"/>
    <cellStyle name="Arial 8" xfId="98" xr:uid="{00000000-0005-0000-0000-000066000000}"/>
    <cellStyle name="Arial 8 2" xfId="226" xr:uid="{00000000-0005-0000-0000-000067000000}"/>
    <cellStyle name="Background" xfId="99" xr:uid="{00000000-0005-0000-0000-000068000000}"/>
    <cellStyle name="Bad 2" xfId="267" xr:uid="{1BC3FD59-2194-457E-B9CE-52F135D80D11}"/>
    <cellStyle name="Bold" xfId="100" xr:uid="{00000000-0005-0000-0000-000069000000}"/>
    <cellStyle name="bracket" xfId="101" xr:uid="{00000000-0005-0000-0000-00006A000000}"/>
    <cellStyle name="bracket - bold" xfId="102" xr:uid="{00000000-0005-0000-0000-00006B000000}"/>
    <cellStyle name="bracket 2" xfId="227" xr:uid="{00000000-0005-0000-0000-00006C000000}"/>
    <cellStyle name="bracket 3" xfId="228" xr:uid="{00000000-0005-0000-0000-00006D000000}"/>
    <cellStyle name="bracket 4" xfId="229" xr:uid="{00000000-0005-0000-0000-00006E000000}"/>
    <cellStyle name="bracket 5" xfId="230" xr:uid="{00000000-0005-0000-0000-00006F000000}"/>
    <cellStyle name="bracket 6" xfId="231" xr:uid="{00000000-0005-0000-0000-000070000000}"/>
    <cellStyle name="bracket 7" xfId="232" xr:uid="{00000000-0005-0000-0000-000071000000}"/>
    <cellStyle name="bracket 8" xfId="233" xr:uid="{00000000-0005-0000-0000-000072000000}"/>
    <cellStyle name="bracket 9" xfId="234" xr:uid="{00000000-0005-0000-0000-000073000000}"/>
    <cellStyle name="Calc" xfId="103" xr:uid="{00000000-0005-0000-0000-000074000000}"/>
    <cellStyle name="Calc - Blue" xfId="104" xr:uid="{00000000-0005-0000-0000-000075000000}"/>
    <cellStyle name="Calc - Feed" xfId="105" xr:uid="{00000000-0005-0000-0000-000076000000}"/>
    <cellStyle name="Calc - Feed 2" xfId="235" xr:uid="{00000000-0005-0000-0000-000077000000}"/>
    <cellStyle name="Calc - Green" xfId="106" xr:uid="{00000000-0005-0000-0000-000078000000}"/>
    <cellStyle name="Calc - Grey" xfId="107" xr:uid="{00000000-0005-0000-0000-000079000000}"/>
    <cellStyle name="Calc - White" xfId="108" xr:uid="{00000000-0005-0000-0000-00007A000000}"/>
    <cellStyle name="Calculated - 1 dec" xfId="109" xr:uid="{00000000-0005-0000-0000-00007B000000}"/>
    <cellStyle name="Calculated - 2 dec" xfId="110" xr:uid="{00000000-0005-0000-0000-00007C000000}"/>
    <cellStyle name="Calculated - 3 dec" xfId="111" xr:uid="{00000000-0005-0000-0000-00007D000000}"/>
    <cellStyle name="Calculated - no dec" xfId="112" xr:uid="{00000000-0005-0000-0000-00007E000000}"/>
    <cellStyle name="Calculation 2" xfId="263" xr:uid="{9B3A8820-E176-426E-9383-EE44D70D474E}"/>
    <cellStyle name="čárky_App.9a" xfId="113" xr:uid="{00000000-0005-0000-0000-00007F000000}"/>
    <cellStyle name="Check Cell 2" xfId="268" xr:uid="{EDEB8330-CEAC-4F37-A5E3-3B71CC10F300}"/>
    <cellStyle name="čiarky [0]_kal6122" xfId="114" xr:uid="{00000000-0005-0000-0000-000080000000}"/>
    <cellStyle name="čiarky_APPENDICES E1_2003 výsledné" xfId="115" xr:uid="{00000000-0005-0000-0000-000081000000}"/>
    <cellStyle name="Comma" xfId="1" builtinId="3"/>
    <cellStyle name="Comma 2" xfId="116" xr:uid="{00000000-0005-0000-0000-000083000000}"/>
    <cellStyle name="Comma 2 12 3" xfId="254" xr:uid="{B5363325-7C82-47B4-8730-F1AB47FD93A7}"/>
    <cellStyle name="Comma 3" xfId="214" xr:uid="{00000000-0005-0000-0000-000084000000}"/>
    <cellStyle name="Comma 4" xfId="251" xr:uid="{00000000-0005-0000-0000-000085000000}"/>
    <cellStyle name="Comma 5" xfId="255" xr:uid="{5094E08D-E051-41C2-8EA3-0A23992E068D}"/>
    <cellStyle name="Comma 6" xfId="257" xr:uid="{201510EC-A4C4-4223-9816-7254639DBAD8}"/>
    <cellStyle name="Comma 7" xfId="260" xr:uid="{6324EC5B-3463-4B7A-A023-B64C477C6D33}"/>
    <cellStyle name="Comma0" xfId="117" xr:uid="{00000000-0005-0000-0000-000086000000}"/>
    <cellStyle name="Currency0" xfId="118" xr:uid="{00000000-0005-0000-0000-000087000000}"/>
    <cellStyle name="Date" xfId="119" xr:uid="{00000000-0005-0000-0000-000088000000}"/>
    <cellStyle name="Date 2" xfId="236" xr:uid="{00000000-0005-0000-0000-000089000000}"/>
    <cellStyle name="Dezimal [0]_IN99BU1E" xfId="120" xr:uid="{00000000-0005-0000-0000-00008A000000}"/>
    <cellStyle name="Dezimal_APP 1a CAPEX Summary" xfId="121" xr:uid="{00000000-0005-0000-0000-00008B000000}"/>
    <cellStyle name="DM" xfId="122" xr:uid="{00000000-0005-0000-0000-00008C000000}"/>
    <cellStyle name="Dollar" xfId="123" xr:uid="{00000000-0005-0000-0000-00008D000000}"/>
    <cellStyle name="Dollars [0]" xfId="124" xr:uid="{00000000-0005-0000-0000-00008E000000}"/>
    <cellStyle name="Dziesi?tny [0]_(FRAG) aneks" xfId="125" xr:uid="{00000000-0005-0000-0000-00008F000000}"/>
    <cellStyle name="Dziesi?tny_(FRAG) aneks" xfId="126" xr:uid="{00000000-0005-0000-0000-000090000000}"/>
    <cellStyle name="Dziesiętny [0]_(FRAG) aneks" xfId="127" xr:uid="{00000000-0005-0000-0000-000091000000}"/>
    <cellStyle name="Dziesiętny_(FRAG) aneks" xfId="128" xr:uid="{00000000-0005-0000-0000-000092000000}"/>
    <cellStyle name="Euro" xfId="129" xr:uid="{00000000-0005-0000-0000-000093000000}"/>
    <cellStyle name="Exception" xfId="130" xr:uid="{00000000-0005-0000-0000-000094000000}"/>
    <cellStyle name="Feeder Field" xfId="131" xr:uid="{00000000-0005-0000-0000-000095000000}"/>
    <cellStyle name="Fixed" xfId="132" xr:uid="{00000000-0005-0000-0000-000096000000}"/>
    <cellStyle name="GEMS_REPORT_DATA" xfId="133" xr:uid="{00000000-0005-0000-0000-000097000000}"/>
    <cellStyle name="Graph Heading" xfId="134" xr:uid="{00000000-0005-0000-0000-000098000000}"/>
    <cellStyle name="Greyed out" xfId="135" xr:uid="{00000000-0005-0000-0000-000099000000}"/>
    <cellStyle name="Header1" xfId="136" xr:uid="{00000000-0005-0000-0000-00009A000000}"/>
    <cellStyle name="Header2" xfId="137" xr:uid="{00000000-0005-0000-0000-00009B000000}"/>
    <cellStyle name="Heading 11 Bold" xfId="138" xr:uid="{00000000-0005-0000-0000-00009C000000}"/>
    <cellStyle name="Heading 2 2" xfId="237" xr:uid="{00000000-0005-0000-0000-00009D000000}"/>
    <cellStyle name="HEADING1" xfId="139" xr:uid="{00000000-0005-0000-0000-00009E000000}"/>
    <cellStyle name="HEADING2" xfId="140" xr:uid="{00000000-0005-0000-0000-00009F000000}"/>
    <cellStyle name="HEADING2 2" xfId="238" xr:uid="{00000000-0005-0000-0000-0000A0000000}"/>
    <cellStyle name="Hypertextový odkaz" xfId="141" xr:uid="{00000000-0005-0000-0000-0000A1000000}"/>
    <cellStyle name="Input - 3 dec" xfId="142" xr:uid="{00000000-0005-0000-0000-0000A2000000}"/>
    <cellStyle name="Input 1" xfId="143" xr:uid="{00000000-0005-0000-0000-0000A3000000}"/>
    <cellStyle name="Input 2" xfId="144" xr:uid="{00000000-0005-0000-0000-0000A4000000}"/>
    <cellStyle name="Input Cells" xfId="145" xr:uid="{00000000-0005-0000-0000-0000A5000000}"/>
    <cellStyle name="KPMG Heading 1" xfId="146" xr:uid="{00000000-0005-0000-0000-0000A6000000}"/>
    <cellStyle name="KPMG Heading 2" xfId="147" xr:uid="{00000000-0005-0000-0000-0000A7000000}"/>
    <cellStyle name="KPMG Heading 3" xfId="148" xr:uid="{00000000-0005-0000-0000-0000A8000000}"/>
    <cellStyle name="KPMG Heading 4" xfId="149" xr:uid="{00000000-0005-0000-0000-0000A9000000}"/>
    <cellStyle name="KPMG Normal" xfId="150" xr:uid="{00000000-0005-0000-0000-0000AA000000}"/>
    <cellStyle name="KPMG Normal Text" xfId="151" xr:uid="{00000000-0005-0000-0000-0000AB000000}"/>
    <cellStyle name="Legend" xfId="152" xr:uid="{00000000-0005-0000-0000-0000AC000000}"/>
    <cellStyle name="Linked - 3 dec" xfId="153" xr:uid="{00000000-0005-0000-0000-0000AD000000}"/>
    <cellStyle name="Linked - no dec" xfId="154" xr:uid="{00000000-0005-0000-0000-0000AE000000}"/>
    <cellStyle name="m3" xfId="155" xr:uid="{00000000-0005-0000-0000-0000AF000000}"/>
    <cellStyle name="meny_kal6122" xfId="156" xr:uid="{00000000-0005-0000-0000-0000B0000000}"/>
    <cellStyle name="Milliers [0]_Fonctions Macros XL4" xfId="157" xr:uid="{00000000-0005-0000-0000-0000B1000000}"/>
    <cellStyle name="Milliers_Fonctions Macros XL4" xfId="158" xr:uid="{00000000-0005-0000-0000-0000B2000000}"/>
    <cellStyle name="Million" xfId="159" xr:uid="{00000000-0005-0000-0000-0000B3000000}"/>
    <cellStyle name="Million 2" xfId="239" xr:uid="{00000000-0005-0000-0000-0000B4000000}"/>
    <cellStyle name="Moeda [0]_11201005" xfId="160" xr:uid="{00000000-0005-0000-0000-0000B5000000}"/>
    <cellStyle name="Moeda_11201005" xfId="161" xr:uid="{00000000-0005-0000-0000-0000B6000000}"/>
    <cellStyle name="Named Range" xfId="162" xr:uid="{00000000-0005-0000-0000-0000B7000000}"/>
    <cellStyle name="Named Range Tag" xfId="163" xr:uid="{00000000-0005-0000-0000-0000B8000000}"/>
    <cellStyle name="Named.Cell" xfId="164" xr:uid="{00000000-0005-0000-0000-0000B9000000}"/>
    <cellStyle name="Neutral 2" xfId="264" xr:uid="{B29D3396-B88A-4DB6-B40A-93B06B8BA7DD}"/>
    <cellStyle name="Normal" xfId="0" builtinId="0"/>
    <cellStyle name="Normal  - Bold, Underline" xfId="165" xr:uid="{00000000-0005-0000-0000-0000BB000000}"/>
    <cellStyle name="Normal - Bold" xfId="166" xr:uid="{00000000-0005-0000-0000-0000BC000000}"/>
    <cellStyle name="Normal - Style1" xfId="2" xr:uid="{00000000-0005-0000-0000-0000BD000000}"/>
    <cellStyle name="Normal 10" xfId="240" xr:uid="{00000000-0005-0000-0000-0000BE000000}"/>
    <cellStyle name="Normal 11" xfId="241" xr:uid="{00000000-0005-0000-0000-0000BF000000}"/>
    <cellStyle name="Normal 12" xfId="242" xr:uid="{00000000-0005-0000-0000-0000C0000000}"/>
    <cellStyle name="Normal 13" xfId="215" xr:uid="{00000000-0005-0000-0000-0000C1000000}"/>
    <cellStyle name="Normal 14" xfId="259" xr:uid="{F5FED634-4D1B-4DF2-BC3F-8E82077C4559}"/>
    <cellStyle name="Normal 15" xfId="256" xr:uid="{63055B28-5A90-4542-8E65-917C4995CD6C}"/>
    <cellStyle name="Normal 15 2" xfId="252" xr:uid="{391945CE-8ACD-4CB4-9D2C-F32E70450558}"/>
    <cellStyle name="Normal 2" xfId="5" xr:uid="{00000000-0005-0000-0000-0000C2000000}"/>
    <cellStyle name="Normal 2 10" xfId="253" xr:uid="{7C84ACC1-DAF1-4E0F-A428-08E33137D7C2}"/>
    <cellStyle name="Normal 2 2" xfId="243" xr:uid="{00000000-0005-0000-0000-0000C3000000}"/>
    <cellStyle name="Normal 3" xfId="167" xr:uid="{00000000-0005-0000-0000-0000C4000000}"/>
    <cellStyle name="Normal 3 2" xfId="244" xr:uid="{00000000-0005-0000-0000-0000C5000000}"/>
    <cellStyle name="Normal 4" xfId="213" xr:uid="{00000000-0005-0000-0000-0000C6000000}"/>
    <cellStyle name="Normal 5" xfId="245" xr:uid="{00000000-0005-0000-0000-0000C7000000}"/>
    <cellStyle name="Normal 6" xfId="246" xr:uid="{00000000-0005-0000-0000-0000C8000000}"/>
    <cellStyle name="Normal 7" xfId="247" xr:uid="{00000000-0005-0000-0000-0000C9000000}"/>
    <cellStyle name="Normal 8" xfId="248" xr:uid="{00000000-0005-0000-0000-0000CA000000}"/>
    <cellStyle name="Normal 9" xfId="249" xr:uid="{00000000-0005-0000-0000-0000CB000000}"/>
    <cellStyle name="Normal, 1 dec, centred" xfId="168" xr:uid="{00000000-0005-0000-0000-0000CC000000}"/>
    <cellStyle name="Normal, 1 dec, centred,bold" xfId="169" xr:uid="{00000000-0005-0000-0000-0000CD000000}"/>
    <cellStyle name="Normál_HUF_EK_Angol1" xfId="170" xr:uid="{00000000-0005-0000-0000-0000CE000000}"/>
    <cellStyle name="normálne_ po BUaCC" xfId="171" xr:uid="{00000000-0005-0000-0000-0000CF000000}"/>
    <cellStyle name="normální_app" xfId="172" xr:uid="{00000000-0005-0000-0000-0000D0000000}"/>
    <cellStyle name="Normalny_(FRAG) aneks" xfId="173" xr:uid="{00000000-0005-0000-0000-0000D1000000}"/>
    <cellStyle name="Not.In.Spec" xfId="174" xr:uid="{00000000-0005-0000-0000-0000D2000000}"/>
    <cellStyle name="Note 2" xfId="262" xr:uid="{1146CF75-B02C-42DA-B2B8-B71D404AD424}"/>
    <cellStyle name="Number 1 dec, 9 pt (centred)" xfId="175" xr:uid="{00000000-0005-0000-0000-0000D3000000}"/>
    <cellStyle name="per.style" xfId="176" xr:uid="{00000000-0005-0000-0000-0000D4000000}"/>
    <cellStyle name="Percent" xfId="3" builtinId="5"/>
    <cellStyle name="Percent - bold" xfId="177" xr:uid="{00000000-0005-0000-0000-0000D6000000}"/>
    <cellStyle name="Percent 2" xfId="178" xr:uid="{00000000-0005-0000-0000-0000D7000000}"/>
    <cellStyle name="Percent 3" xfId="258" xr:uid="{C81CED6E-AC74-4C95-A24C-F46F99AA0AFC}"/>
    <cellStyle name="Percent 4" xfId="261" xr:uid="{9A4A818E-5910-4198-A90F-64BCFA42E362}"/>
    <cellStyle name="Run.Me" xfId="179" xr:uid="{00000000-0005-0000-0000-0000D8000000}"/>
    <cellStyle name="SAPBEXaggData" xfId="180" xr:uid="{00000000-0005-0000-0000-0000D9000000}"/>
    <cellStyle name="Sec.Major" xfId="181" xr:uid="{00000000-0005-0000-0000-0000DA000000}"/>
    <cellStyle name="Sec.Minor" xfId="182" xr:uid="{00000000-0005-0000-0000-0000DB000000}"/>
    <cellStyle name="separador" xfId="183" xr:uid="{00000000-0005-0000-0000-0000DC000000}"/>
    <cellStyle name="Separador de milhares [0]_11201005" xfId="184" xr:uid="{00000000-0005-0000-0000-0000DD000000}"/>
    <cellStyle name="Separador de milhares_11201005" xfId="185" xr:uid="{00000000-0005-0000-0000-0000DE000000}"/>
    <cellStyle name="Sledovaný hypertextový odkaz" xfId="186" xr:uid="{00000000-0005-0000-0000-0000DF000000}"/>
    <cellStyle name="Standard_appendix" xfId="187" xr:uid="{00000000-0005-0000-0000-0000E0000000}"/>
    <cellStyle name="Style 1" xfId="4" xr:uid="{00000000-0005-0000-0000-0000E1000000}"/>
    <cellStyle name="Style 1 2" xfId="250" xr:uid="{00000000-0005-0000-0000-0000E2000000}"/>
    <cellStyle name="Table.Heading" xfId="188" xr:uid="{00000000-0005-0000-0000-0000E3000000}"/>
    <cellStyle name="TextNormal" xfId="189" xr:uid="{00000000-0005-0000-0000-0000E4000000}"/>
    <cellStyle name="þ_x0011_Ì'&amp;" xfId="190" xr:uid="{00000000-0005-0000-0000-0000E5000000}"/>
    <cellStyle name="þ_x0011_Ì'&amp;O" xfId="191" xr:uid="{00000000-0005-0000-0000-0000E6000000}"/>
    <cellStyle name="þ_x0011_Ì'&amp;Oý—&amp;HýG_x0008_" xfId="192" xr:uid="{00000000-0005-0000-0000-0000E7000000}"/>
    <cellStyle name="þ_x0011_Ì'&amp;Oý—&amp;HýG_x0008_$_x0011__x0004__x0012__x0007_" xfId="193" xr:uid="{00000000-0005-0000-0000-0000E8000000}"/>
    <cellStyle name="þ_x0011_Ì'&amp;Oý—&amp;HýG_x0008_$_x0011__x0004__x0012__x0007__x0001_" xfId="194" xr:uid="{00000000-0005-0000-0000-0000E9000000}"/>
    <cellStyle name="þ_x0011_Ì'&amp;Oý—&amp;HýG_x0008_$_x0011__x0004__x0012__x0007__x0001__x0001_" xfId="195" xr:uid="{00000000-0005-0000-0000-0000EA000000}"/>
    <cellStyle name="Title 1" xfId="196" xr:uid="{00000000-0005-0000-0000-0000EB000000}"/>
    <cellStyle name="Title 2" xfId="197" xr:uid="{00000000-0005-0000-0000-0000EC000000}"/>
    <cellStyle name="Title 3" xfId="198" xr:uid="{00000000-0005-0000-0000-0000ED000000}"/>
    <cellStyle name="Title 4" xfId="199" xr:uid="{00000000-0005-0000-0000-0000EE000000}"/>
    <cellStyle name="Tusental (0)_Form23" xfId="200" xr:uid="{00000000-0005-0000-0000-0000EF000000}"/>
    <cellStyle name="Underline" xfId="201" xr:uid="{00000000-0005-0000-0000-0000F0000000}"/>
    <cellStyle name="Units of Measure" xfId="202" xr:uid="{00000000-0005-0000-0000-0000F1000000}"/>
    <cellStyle name="Valuta (0)_Form23" xfId="203" xr:uid="{00000000-0005-0000-0000-0000F2000000}"/>
    <cellStyle name="Valuta_FIN2" xfId="204" xr:uid="{00000000-0005-0000-0000-0000F3000000}"/>
    <cellStyle name="Währung [0]_IN99BU1E" xfId="205" xr:uid="{00000000-0005-0000-0000-0000F4000000}"/>
    <cellStyle name="Währung_IN99BU1E" xfId="206" xr:uid="{00000000-0005-0000-0000-0000F5000000}"/>
    <cellStyle name="Walutowy [0]_(FRAG) aneks" xfId="207" xr:uid="{00000000-0005-0000-0000-0000F6000000}"/>
    <cellStyle name="Walutowy_(FRAG) aneks" xfId="208" xr:uid="{00000000-0005-0000-0000-0000F7000000}"/>
    <cellStyle name="Wrap" xfId="209" xr:uid="{00000000-0005-0000-0000-0000F8000000}"/>
    <cellStyle name="Обычный_CAPEX GROUP 03_2003" xfId="210" xr:uid="{00000000-0005-0000-0000-0000F9000000}"/>
    <cellStyle name="Финансовый [0]_estХИМ2003" xfId="211" xr:uid="{00000000-0005-0000-0000-0000FA000000}"/>
    <cellStyle name="Финансовый_CAPEX_EST2_FC2004" xfId="212" xr:uid="{00000000-0005-0000-0000-0000F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DEEBF6"/>
      <rgbColor rgb="00FF99CC"/>
      <rgbColor rgb="00EEF3F8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A2F8"/>
      <color rgb="FFECEDEE"/>
      <color rgb="FF031795"/>
      <color rgb="FF002776"/>
      <color rgb="FF7572FF"/>
      <color rgb="FF66FFCC"/>
      <color rgb="FFE2E2C4"/>
      <color rgb="FF4F81BD"/>
      <color rgb="FFE2DCC4"/>
      <color rgb="FFE2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3B9A0-8D0C-4A99-9683-5AB46A9EBFC7}">
  <dimension ref="A1:X32"/>
  <sheetViews>
    <sheetView workbookViewId="0">
      <selection activeCell="P9" sqref="P9"/>
    </sheetView>
  </sheetViews>
  <sheetFormatPr defaultRowHeight="15" customHeight="1"/>
  <cols>
    <col min="2" max="2" width="0.85546875" customWidth="1"/>
    <col min="3" max="3" width="42" customWidth="1"/>
    <col min="4" max="13" width="9.7109375" customWidth="1"/>
    <col min="14" max="14" width="0.85546875" customWidth="1"/>
    <col min="16" max="16" width="9.5703125" bestFit="1" customWidth="1"/>
  </cols>
  <sheetData>
    <row r="1" spans="1:24" ht="15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4" ht="1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1:24" ht="7.5" customHeight="1">
      <c r="A3" s="33"/>
      <c r="B3" s="34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39"/>
      <c r="O3" s="33"/>
      <c r="P3" s="33"/>
      <c r="Q3" s="33"/>
      <c r="R3" s="33"/>
      <c r="S3" s="33"/>
      <c r="T3" s="33"/>
      <c r="U3" s="33"/>
      <c r="V3" s="33"/>
    </row>
    <row r="4" spans="1:24" ht="15" customHeight="1">
      <c r="A4" s="33"/>
      <c r="B4" s="35"/>
      <c r="C4" s="222" t="s">
        <v>26</v>
      </c>
      <c r="D4" s="195"/>
      <c r="E4" s="195"/>
      <c r="F4" s="195"/>
      <c r="G4" s="195"/>
      <c r="H4" s="195"/>
      <c r="I4" s="252" t="s">
        <v>186</v>
      </c>
      <c r="J4" s="253" t="s">
        <v>186</v>
      </c>
      <c r="K4" s="256"/>
      <c r="L4" s="256"/>
      <c r="M4" s="252" t="s">
        <v>187</v>
      </c>
      <c r="N4" s="40"/>
      <c r="O4" s="33"/>
      <c r="P4" s="33"/>
      <c r="Q4" s="33"/>
      <c r="R4" s="33"/>
      <c r="S4" s="33"/>
      <c r="T4" s="33"/>
      <c r="U4" s="33"/>
      <c r="V4" s="33"/>
    </row>
    <row r="5" spans="1:24" ht="15" customHeight="1">
      <c r="A5" s="33"/>
      <c r="B5" s="35"/>
      <c r="C5" s="222" t="s">
        <v>189</v>
      </c>
      <c r="D5" s="250" t="s">
        <v>29</v>
      </c>
      <c r="E5" s="251" t="s">
        <v>28</v>
      </c>
      <c r="F5" s="251" t="s">
        <v>35</v>
      </c>
      <c r="G5" s="251" t="s">
        <v>33</v>
      </c>
      <c r="H5" s="251" t="s">
        <v>29</v>
      </c>
      <c r="I5" s="252" t="s">
        <v>157</v>
      </c>
      <c r="J5" s="253" t="s">
        <v>157</v>
      </c>
      <c r="K5" s="251" t="s">
        <v>138</v>
      </c>
      <c r="L5" s="251" t="s">
        <v>138</v>
      </c>
      <c r="M5" s="252" t="s">
        <v>157</v>
      </c>
      <c r="N5" s="40"/>
      <c r="O5" s="33"/>
      <c r="P5" s="33"/>
      <c r="Q5" s="33"/>
      <c r="R5" s="33"/>
      <c r="S5" s="33"/>
      <c r="T5" s="33"/>
      <c r="U5" s="33"/>
      <c r="V5" s="33"/>
    </row>
    <row r="6" spans="1:24" ht="15" customHeight="1">
      <c r="A6" s="33"/>
      <c r="B6" s="35"/>
      <c r="C6" s="222" t="s">
        <v>190</v>
      </c>
      <c r="D6" s="254" t="s">
        <v>184</v>
      </c>
      <c r="E6" s="255" t="s">
        <v>96</v>
      </c>
      <c r="F6" s="255" t="s">
        <v>96</v>
      </c>
      <c r="G6" s="255" t="s">
        <v>96</v>
      </c>
      <c r="H6" s="255" t="s">
        <v>96</v>
      </c>
      <c r="I6" s="252" t="s">
        <v>144</v>
      </c>
      <c r="J6" s="253" t="s">
        <v>183</v>
      </c>
      <c r="K6" s="255" t="s">
        <v>184</v>
      </c>
      <c r="L6" s="255" t="s">
        <v>96</v>
      </c>
      <c r="M6" s="252" t="s">
        <v>188</v>
      </c>
      <c r="N6" s="40"/>
      <c r="O6" s="33"/>
      <c r="P6" s="33"/>
      <c r="Q6" s="33"/>
      <c r="R6" s="33"/>
      <c r="S6" s="33"/>
      <c r="T6" s="33"/>
      <c r="U6" s="33"/>
      <c r="V6" s="33"/>
    </row>
    <row r="7" spans="1:24" ht="15" customHeight="1">
      <c r="A7" s="33"/>
      <c r="B7" s="35"/>
      <c r="C7" s="191" t="s">
        <v>185</v>
      </c>
      <c r="D7" s="186">
        <v>1057.9000000000001</v>
      </c>
      <c r="E7" s="208">
        <v>1021.2</v>
      </c>
      <c r="F7" s="208">
        <v>1076.0999999999999</v>
      </c>
      <c r="G7" s="208">
        <v>1112.9000000000001</v>
      </c>
      <c r="H7" s="208">
        <v>665.1</v>
      </c>
      <c r="I7" s="187">
        <v>0.59</v>
      </c>
      <c r="J7" s="207">
        <v>-0.05</v>
      </c>
      <c r="K7" s="208">
        <v>2079.1</v>
      </c>
      <c r="L7" s="208">
        <v>1619.9</v>
      </c>
      <c r="M7" s="187">
        <v>0.28000000000000003</v>
      </c>
      <c r="N7" s="27"/>
      <c r="O7" s="33"/>
      <c r="P7" s="202"/>
      <c r="Q7" s="203"/>
      <c r="R7" s="203"/>
      <c r="S7" s="202"/>
      <c r="T7" s="202"/>
      <c r="U7" s="202"/>
      <c r="V7" s="202"/>
      <c r="W7" s="111"/>
      <c r="X7" s="111"/>
    </row>
    <row r="8" spans="1:24" ht="15" customHeight="1">
      <c r="A8" s="33"/>
      <c r="B8" s="35"/>
      <c r="C8" s="188" t="s">
        <v>45</v>
      </c>
      <c r="D8" s="186">
        <v>601.5</v>
      </c>
      <c r="E8" s="208">
        <v>594.4</v>
      </c>
      <c r="F8" s="208">
        <v>617.79999999999995</v>
      </c>
      <c r="G8" s="208">
        <v>652</v>
      </c>
      <c r="H8" s="208">
        <v>379.4</v>
      </c>
      <c r="I8" s="187">
        <v>0.59</v>
      </c>
      <c r="J8" s="207">
        <v>-0.04</v>
      </c>
      <c r="K8" s="208">
        <v>1196.0999999999999</v>
      </c>
      <c r="L8" s="208">
        <v>939.5</v>
      </c>
      <c r="M8" s="187">
        <v>0.27</v>
      </c>
      <c r="N8" s="27"/>
      <c r="O8" s="33"/>
      <c r="P8" s="202"/>
      <c r="Q8" s="203"/>
      <c r="R8" s="203"/>
      <c r="S8" s="202"/>
      <c r="T8" s="202"/>
      <c r="U8" s="33"/>
      <c r="V8" s="33"/>
    </row>
    <row r="9" spans="1:24" ht="15" customHeight="1">
      <c r="A9" s="33"/>
      <c r="B9" s="35"/>
      <c r="C9" s="188" t="s">
        <v>162</v>
      </c>
      <c r="D9" s="186">
        <v>107.8</v>
      </c>
      <c r="E9" s="208">
        <v>100.3</v>
      </c>
      <c r="F9" s="208">
        <v>99</v>
      </c>
      <c r="G9" s="208">
        <v>95.3</v>
      </c>
      <c r="H9" s="208">
        <v>50.8</v>
      </c>
      <c r="I9" s="187">
        <v>1.1200000000000001</v>
      </c>
      <c r="J9" s="207">
        <v>0.01</v>
      </c>
      <c r="K9" s="208">
        <v>208.1</v>
      </c>
      <c r="L9" s="208">
        <v>145.19999999999999</v>
      </c>
      <c r="M9" s="187">
        <v>0.43</v>
      </c>
      <c r="N9" s="27"/>
      <c r="O9" s="33"/>
      <c r="P9" s="202"/>
      <c r="Q9" s="203"/>
      <c r="R9" s="203"/>
      <c r="S9" s="202"/>
      <c r="T9" s="202"/>
      <c r="U9" s="33"/>
      <c r="V9" s="33"/>
    </row>
    <row r="10" spans="1:24" ht="15" customHeight="1">
      <c r="A10" s="33"/>
      <c r="B10" s="35"/>
      <c r="C10" s="188" t="s">
        <v>160</v>
      </c>
      <c r="D10" s="186">
        <v>107.8</v>
      </c>
      <c r="E10" s="208">
        <v>100.3</v>
      </c>
      <c r="F10" s="208">
        <v>99</v>
      </c>
      <c r="G10" s="208">
        <v>95.3</v>
      </c>
      <c r="H10" s="208">
        <v>50.8</v>
      </c>
      <c r="I10" s="187">
        <v>1.1200000000000001</v>
      </c>
      <c r="J10" s="207">
        <v>0.01</v>
      </c>
      <c r="K10" s="208">
        <v>208.1</v>
      </c>
      <c r="L10" s="208">
        <v>145.19999999999999</v>
      </c>
      <c r="M10" s="187">
        <v>0.43</v>
      </c>
      <c r="N10" s="27"/>
      <c r="O10" s="33"/>
      <c r="P10" s="202"/>
      <c r="Q10" s="203"/>
      <c r="R10" s="203"/>
      <c r="S10" s="202"/>
      <c r="T10" s="202"/>
      <c r="U10" s="33"/>
      <c r="V10" s="33"/>
    </row>
    <row r="11" spans="1:24" ht="15" customHeight="1">
      <c r="A11" s="33"/>
      <c r="B11" s="35"/>
      <c r="C11" s="188" t="s">
        <v>103</v>
      </c>
      <c r="D11" s="186">
        <v>240.9</v>
      </c>
      <c r="E11" s="208">
        <v>226</v>
      </c>
      <c r="F11" s="208">
        <v>260.2</v>
      </c>
      <c r="G11" s="208">
        <v>270.2</v>
      </c>
      <c r="H11" s="208">
        <v>184.1</v>
      </c>
      <c r="I11" s="187">
        <v>0.31</v>
      </c>
      <c r="J11" s="207">
        <v>-0.13</v>
      </c>
      <c r="K11" s="208">
        <v>466.9</v>
      </c>
      <c r="L11" s="208">
        <v>390</v>
      </c>
      <c r="M11" s="187">
        <v>0.2</v>
      </c>
      <c r="N11" s="27"/>
      <c r="O11" s="33"/>
      <c r="P11" s="202"/>
      <c r="Q11" s="203"/>
      <c r="R11" s="203"/>
      <c r="S11" s="202"/>
      <c r="T11" s="202"/>
      <c r="U11" s="33"/>
      <c r="V11" s="33"/>
    </row>
    <row r="12" spans="1:24" ht="15" customHeight="1">
      <c r="A12" s="33"/>
      <c r="B12" s="35"/>
      <c r="C12" s="188"/>
      <c r="D12" s="189"/>
      <c r="E12" s="188"/>
      <c r="F12" s="188"/>
      <c r="G12" s="188"/>
      <c r="H12" s="188"/>
      <c r="I12" s="188"/>
      <c r="J12" s="188"/>
      <c r="K12" s="188"/>
      <c r="L12" s="188"/>
      <c r="M12" s="188"/>
      <c r="N12" s="27"/>
      <c r="O12" s="33"/>
      <c r="P12" s="33"/>
      <c r="Q12" s="33"/>
      <c r="R12" s="33"/>
      <c r="S12" s="33"/>
      <c r="T12" s="33"/>
      <c r="U12" s="33"/>
      <c r="V12" s="33"/>
    </row>
    <row r="13" spans="1:24" ht="15" customHeight="1">
      <c r="A13" s="33"/>
      <c r="B13" s="35"/>
      <c r="C13" s="191" t="s">
        <v>179</v>
      </c>
      <c r="D13" s="186">
        <v>1353.7</v>
      </c>
      <c r="E13" s="208">
        <v>973</v>
      </c>
      <c r="F13" s="208">
        <v>673.1</v>
      </c>
      <c r="G13" s="208">
        <v>1020.7</v>
      </c>
      <c r="H13" s="208">
        <v>407</v>
      </c>
      <c r="I13" s="187">
        <v>2.33</v>
      </c>
      <c r="J13" s="207">
        <v>0.45</v>
      </c>
      <c r="K13" s="208">
        <v>2326.6999999999998</v>
      </c>
      <c r="L13" s="208">
        <v>1019.3</v>
      </c>
      <c r="M13" s="187">
        <v>1.28</v>
      </c>
      <c r="N13" s="27"/>
      <c r="O13" s="33"/>
      <c r="P13" s="202"/>
      <c r="Q13" s="203"/>
      <c r="R13" s="203"/>
      <c r="S13" s="202"/>
      <c r="T13" s="202"/>
      <c r="U13" s="33"/>
      <c r="V13" s="33"/>
    </row>
    <row r="14" spans="1:24" ht="15" customHeight="1">
      <c r="A14" s="33"/>
      <c r="B14" s="35"/>
      <c r="C14" s="190" t="s">
        <v>163</v>
      </c>
      <c r="D14" s="186">
        <v>153.80000000000001</v>
      </c>
      <c r="E14" s="208">
        <v>175.9</v>
      </c>
      <c r="F14" s="208">
        <v>146.5</v>
      </c>
      <c r="G14" s="208">
        <v>129.4</v>
      </c>
      <c r="H14" s="208">
        <v>96</v>
      </c>
      <c r="I14" s="187">
        <v>0.6</v>
      </c>
      <c r="J14" s="207">
        <v>0.2</v>
      </c>
      <c r="K14" s="208">
        <v>329.7</v>
      </c>
      <c r="L14" s="208">
        <v>227.6</v>
      </c>
      <c r="M14" s="187">
        <v>0.45</v>
      </c>
      <c r="N14" s="27"/>
      <c r="O14" s="33"/>
      <c r="P14" s="202"/>
      <c r="Q14" s="203"/>
      <c r="R14" s="203"/>
      <c r="S14" s="202"/>
      <c r="T14" s="202"/>
      <c r="U14" s="33"/>
      <c r="V14" s="33"/>
    </row>
    <row r="15" spans="1:24" ht="15" customHeight="1">
      <c r="A15" s="33"/>
      <c r="B15" s="35"/>
      <c r="C15" s="190" t="s">
        <v>164</v>
      </c>
      <c r="D15" s="186">
        <v>1507.5</v>
      </c>
      <c r="E15" s="208">
        <v>1148.9000000000001</v>
      </c>
      <c r="F15" s="208">
        <v>819.7</v>
      </c>
      <c r="G15" s="208">
        <v>1150</v>
      </c>
      <c r="H15" s="208">
        <v>503</v>
      </c>
      <c r="I15" s="187">
        <v>2</v>
      </c>
      <c r="J15" s="207">
        <v>0.4</v>
      </c>
      <c r="K15" s="208">
        <v>2656.4</v>
      </c>
      <c r="L15" s="208">
        <v>1246.9000000000001</v>
      </c>
      <c r="M15" s="187">
        <v>1.1299999999999999</v>
      </c>
      <c r="N15" s="27"/>
      <c r="O15" s="33"/>
      <c r="P15" s="202"/>
      <c r="Q15" s="203"/>
      <c r="R15" s="203"/>
      <c r="S15" s="202"/>
      <c r="T15" s="202"/>
      <c r="U15" s="33"/>
      <c r="V15" s="33"/>
    </row>
    <row r="16" spans="1:24" ht="15" customHeight="1">
      <c r="A16" s="33"/>
      <c r="B16" s="35"/>
      <c r="C16" s="188"/>
      <c r="D16" s="189"/>
      <c r="E16" s="188"/>
      <c r="F16" s="188"/>
      <c r="G16" s="188"/>
      <c r="H16" s="188"/>
      <c r="I16" s="188"/>
      <c r="J16" s="188"/>
      <c r="K16" s="188"/>
      <c r="L16" s="188"/>
      <c r="M16" s="188"/>
      <c r="N16" s="27"/>
      <c r="O16" s="33"/>
      <c r="P16" s="33"/>
      <c r="Q16" s="33"/>
      <c r="R16" s="33"/>
      <c r="S16" s="33"/>
      <c r="T16" s="33"/>
      <c r="U16" s="33"/>
      <c r="V16" s="33"/>
    </row>
    <row r="17" spans="1:22" ht="15" customHeight="1">
      <c r="A17" s="33"/>
      <c r="B17" s="35"/>
      <c r="C17" s="191" t="s">
        <v>177</v>
      </c>
      <c r="D17" s="186">
        <v>1437.1</v>
      </c>
      <c r="E17" s="208">
        <v>1131.0999999999999</v>
      </c>
      <c r="F17" s="208">
        <v>754.3</v>
      </c>
      <c r="G17" s="208">
        <v>884.9</v>
      </c>
      <c r="H17" s="208">
        <v>548</v>
      </c>
      <c r="I17" s="187">
        <v>1.62</v>
      </c>
      <c r="J17" s="207">
        <v>0.5</v>
      </c>
      <c r="K17" s="208">
        <v>2568.1999999999998</v>
      </c>
      <c r="L17" s="208">
        <v>1229.3</v>
      </c>
      <c r="M17" s="187">
        <v>1.0900000000000001</v>
      </c>
      <c r="N17" s="27"/>
      <c r="O17" s="33"/>
      <c r="P17" s="202"/>
      <c r="Q17" s="203"/>
      <c r="R17" s="203"/>
      <c r="S17" s="202"/>
      <c r="T17" s="202"/>
      <c r="U17" s="33"/>
      <c r="V17" s="33"/>
    </row>
    <row r="18" spans="1:22" ht="15" customHeight="1">
      <c r="A18" s="33"/>
      <c r="B18" s="35"/>
      <c r="C18" s="190" t="s">
        <v>175</v>
      </c>
      <c r="D18" s="186">
        <v>116.1</v>
      </c>
      <c r="E18" s="208">
        <v>221.5</v>
      </c>
      <c r="F18" s="208">
        <v>370.8</v>
      </c>
      <c r="G18" s="208">
        <v>341</v>
      </c>
      <c r="H18" s="208">
        <v>210.5</v>
      </c>
      <c r="I18" s="187">
        <v>-0.45</v>
      </c>
      <c r="J18" s="207">
        <v>-0.4</v>
      </c>
      <c r="K18" s="208">
        <v>337.6</v>
      </c>
      <c r="L18" s="208">
        <v>459.2</v>
      </c>
      <c r="M18" s="187">
        <v>-0.26</v>
      </c>
      <c r="N18" s="27"/>
      <c r="O18" s="33"/>
      <c r="P18" s="202"/>
      <c r="Q18" s="203"/>
      <c r="R18" s="203"/>
      <c r="S18" s="202"/>
      <c r="T18" s="202"/>
      <c r="U18" s="33"/>
      <c r="V18" s="33"/>
    </row>
    <row r="19" spans="1:22" ht="15" customHeight="1">
      <c r="A19" s="33"/>
      <c r="B19" s="35"/>
      <c r="C19" s="190" t="s">
        <v>178</v>
      </c>
      <c r="D19" s="186">
        <v>1553.2</v>
      </c>
      <c r="E19" s="208">
        <v>1352.6</v>
      </c>
      <c r="F19" s="208">
        <v>1125.0999999999999</v>
      </c>
      <c r="G19" s="208">
        <v>1225.9000000000001</v>
      </c>
      <c r="H19" s="208">
        <v>758.5</v>
      </c>
      <c r="I19" s="187">
        <v>1.05</v>
      </c>
      <c r="J19" s="207">
        <v>0.2</v>
      </c>
      <c r="K19" s="208">
        <v>2905.8</v>
      </c>
      <c r="L19" s="208">
        <v>1688.5</v>
      </c>
      <c r="M19" s="187">
        <v>0.72</v>
      </c>
      <c r="N19" s="27"/>
      <c r="O19" s="33"/>
      <c r="P19" s="202"/>
      <c r="Q19" s="203"/>
      <c r="R19" s="203"/>
      <c r="S19" s="202"/>
      <c r="T19" s="202"/>
      <c r="U19" s="33"/>
      <c r="V19" s="33"/>
    </row>
    <row r="20" spans="1:22" ht="7.5" customHeight="1">
      <c r="A20" s="33"/>
      <c r="B20" s="36"/>
      <c r="C20" s="192"/>
      <c r="D20" s="192"/>
      <c r="E20" s="204"/>
      <c r="F20" s="204"/>
      <c r="G20" s="204"/>
      <c r="H20" s="204"/>
      <c r="I20" s="204"/>
      <c r="J20" s="204"/>
      <c r="K20" s="204"/>
      <c r="L20" s="204"/>
      <c r="M20" s="204"/>
      <c r="N20" s="41"/>
      <c r="O20" s="33"/>
      <c r="P20" s="33"/>
      <c r="Q20" s="33"/>
      <c r="R20" s="33"/>
      <c r="S20" s="33"/>
      <c r="T20" s="33"/>
      <c r="U20" s="33"/>
      <c r="V20" s="33"/>
    </row>
    <row r="21" spans="1:22" ht="15" customHeight="1">
      <c r="A21" s="33"/>
      <c r="B21" s="33"/>
      <c r="C21" s="193"/>
      <c r="D21" s="193"/>
      <c r="E21" s="205"/>
      <c r="F21" s="205"/>
      <c r="G21" s="205"/>
      <c r="H21" s="205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15" customHeight="1">
      <c r="A22" s="33"/>
      <c r="B22" s="33"/>
      <c r="C22" s="193"/>
      <c r="D22" s="193"/>
      <c r="E22" s="205"/>
      <c r="F22" s="205"/>
      <c r="G22" s="205"/>
      <c r="H22" s="205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15" customHeight="1">
      <c r="A23" s="33"/>
      <c r="B23" s="33"/>
      <c r="C23" s="193"/>
      <c r="D23" s="193"/>
      <c r="E23" s="205"/>
      <c r="F23" s="205"/>
      <c r="G23" s="205"/>
      <c r="H23" s="205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15" customHeight="1">
      <c r="A24" s="33"/>
      <c r="B24" s="33"/>
      <c r="C24" s="194"/>
      <c r="D24" s="194"/>
      <c r="E24" s="205"/>
      <c r="F24" s="205"/>
      <c r="G24" s="205"/>
      <c r="H24" s="205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15" customHeight="1">
      <c r="A25" s="33"/>
      <c r="B25" s="33"/>
      <c r="C25" s="194"/>
      <c r="D25" s="194"/>
      <c r="E25" s="205"/>
      <c r="F25" s="205"/>
      <c r="G25" s="205"/>
      <c r="H25" s="205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15" customHeight="1">
      <c r="A26" s="33"/>
      <c r="B26" s="33"/>
      <c r="C26" s="190"/>
      <c r="D26" s="206"/>
      <c r="E26" s="202"/>
      <c r="F26" s="202"/>
      <c r="G26" s="202"/>
      <c r="H26" s="202"/>
      <c r="I26" s="202"/>
      <c r="J26" s="202"/>
      <c r="K26" s="202"/>
      <c r="L26" s="202"/>
      <c r="M26" s="202"/>
      <c r="N26" s="203"/>
      <c r="O26" s="203"/>
      <c r="P26" s="203"/>
      <c r="Q26" s="203"/>
      <c r="R26" s="203"/>
      <c r="S26" s="203"/>
      <c r="T26" s="203"/>
      <c r="U26" s="33"/>
      <c r="V26" s="33"/>
    </row>
    <row r="27" spans="1:22" ht="15" customHeigh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15" customHeight="1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15" customHeight="1">
      <c r="A29" s="33"/>
      <c r="B29" s="33"/>
      <c r="C29" s="33"/>
      <c r="D29" s="33"/>
      <c r="E29" s="203"/>
      <c r="F29" s="203"/>
      <c r="G29" s="203"/>
      <c r="H29" s="203"/>
      <c r="I29" s="207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15" customHeight="1">
      <c r="A30" s="33"/>
      <c r="B30" s="33"/>
      <c r="C30" s="33"/>
      <c r="D30" s="33"/>
      <c r="E30" s="203"/>
      <c r="F30" s="203"/>
      <c r="G30" s="203"/>
      <c r="H30" s="203"/>
      <c r="I30" s="207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15" customHeight="1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1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</sheetData>
  <pageMargins left="0.7" right="0.7" top="0.75" bottom="0.75" header="0.3" footer="0.3"/>
  <ignoredErrors>
    <ignoredError sqref="D6:L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B2290-C1A0-4572-835F-189C36A1C56A}">
  <dimension ref="A1:AO104"/>
  <sheetViews>
    <sheetView workbookViewId="0"/>
  </sheetViews>
  <sheetFormatPr defaultRowHeight="12.75" outlineLevelRow="2"/>
  <sheetData>
    <row r="1" spans="1:41">
      <c r="A1" s="42">
        <f>1000</f>
        <v>1000</v>
      </c>
    </row>
    <row r="2" spans="1:41" ht="14.25" customHeight="1"/>
    <row r="3" spans="1:41" s="33" customFormat="1" ht="3.75" customHeight="1">
      <c r="C3" s="62"/>
      <c r="D3" s="34"/>
      <c r="E3" s="38"/>
      <c r="F3" s="38"/>
      <c r="G3" s="128"/>
      <c r="H3" s="128"/>
      <c r="I3" s="38"/>
      <c r="J3" s="38"/>
      <c r="K3" s="38"/>
      <c r="L3" s="38"/>
      <c r="M3" s="38"/>
      <c r="N3" s="38"/>
      <c r="O3" s="38"/>
      <c r="P3" s="38"/>
      <c r="Q3" s="38"/>
      <c r="R3" s="38"/>
      <c r="S3" s="128"/>
      <c r="T3" s="128"/>
      <c r="U3" s="128"/>
      <c r="V3" s="128"/>
      <c r="W3" s="38"/>
      <c r="X3" s="38"/>
      <c r="Y3" s="38"/>
      <c r="Z3" s="39"/>
      <c r="AE3" s="128"/>
    </row>
    <row r="4" spans="1:41" ht="15.95" customHeight="1">
      <c r="D4" s="35"/>
      <c r="E4" s="81" t="e">
        <f>#N/A</f>
        <v>#N/A</v>
      </c>
      <c r="F4" s="82"/>
      <c r="G4" s="175" t="e">
        <f>#N/A</f>
        <v>#N/A</v>
      </c>
      <c r="H4" s="175" t="e">
        <f>#N/A</f>
        <v>#N/A</v>
      </c>
      <c r="I4" s="175" t="e">
        <f>#N/A</f>
        <v>#N/A</v>
      </c>
      <c r="J4" s="175" t="e">
        <f>#N/A</f>
        <v>#N/A</v>
      </c>
      <c r="K4" s="175" t="e">
        <f>#N/A</f>
        <v>#N/A</v>
      </c>
      <c r="L4" s="175" t="e">
        <f>#N/A</f>
        <v>#N/A</v>
      </c>
      <c r="M4" s="175" t="e">
        <f>#N/A</f>
        <v>#N/A</v>
      </c>
      <c r="N4" s="175" t="e">
        <f>#N/A</f>
        <v>#N/A</v>
      </c>
      <c r="O4" s="181" t="e">
        <f>#N/A</f>
        <v>#N/A</v>
      </c>
      <c r="P4" s="181" t="e">
        <f>#N/A</f>
        <v>#N/A</v>
      </c>
      <c r="Q4" s="175" t="s">
        <v>138</v>
      </c>
      <c r="R4" s="175" t="str">
        <f>Q4</f>
        <v>H1</v>
      </c>
      <c r="S4" s="177" t="s">
        <v>145</v>
      </c>
      <c r="T4" s="142"/>
      <c r="U4" s="142"/>
      <c r="V4" s="142" t="e">
        <f>#N/A</f>
        <v>#N/A</v>
      </c>
      <c r="W4" s="177" t="e">
        <f>#N/A</f>
        <v>#N/A</v>
      </c>
      <c r="X4" s="177" t="e">
        <f>#N/A</f>
        <v>#N/A</v>
      </c>
      <c r="Y4" s="178" t="e">
        <f>#N/A</f>
        <v>#N/A</v>
      </c>
      <c r="Z4" s="40"/>
      <c r="AE4" s="162"/>
    </row>
    <row r="5" spans="1:41" ht="15.95" customHeight="1">
      <c r="D5" s="35"/>
      <c r="E5" s="83" t="e">
        <f>#N/A</f>
        <v>#N/A</v>
      </c>
      <c r="F5" s="7"/>
      <c r="G5" s="176" t="e">
        <f>#N/A</f>
        <v>#N/A</v>
      </c>
      <c r="H5" s="176" t="e">
        <f>#N/A</f>
        <v>#N/A</v>
      </c>
      <c r="I5" s="176" t="e">
        <f>#N/A</f>
        <v>#N/A</v>
      </c>
      <c r="J5" s="176" t="e">
        <f>#N/A</f>
        <v>#N/A</v>
      </c>
      <c r="K5" s="176" t="e">
        <f>#N/A</f>
        <v>#N/A</v>
      </c>
      <c r="L5" s="176" t="e">
        <f>#N/A</f>
        <v>#N/A</v>
      </c>
      <c r="M5" s="176" t="e">
        <f>#N/A</f>
        <v>#N/A</v>
      </c>
      <c r="N5" s="176" t="e">
        <f>#N/A</f>
        <v>#N/A</v>
      </c>
      <c r="O5" s="182" t="e">
        <f>#N/A</f>
        <v>#N/A</v>
      </c>
      <c r="P5" s="182" t="e">
        <f>#N/A</f>
        <v>#N/A</v>
      </c>
      <c r="Q5" s="176"/>
      <c r="R5" s="176"/>
      <c r="S5" s="180"/>
      <c r="T5" s="140" t="e">
        <f>#N/A</f>
        <v>#N/A</v>
      </c>
      <c r="U5" s="140" t="e">
        <f>#N/A</f>
        <v>#N/A</v>
      </c>
      <c r="V5" s="140" t="e">
        <f>#N/A</f>
        <v>#N/A</v>
      </c>
      <c r="W5" s="176" t="e">
        <f>#N/A</f>
        <v>#N/A</v>
      </c>
      <c r="X5" s="176" t="e">
        <f>#N/A</f>
        <v>#N/A</v>
      </c>
      <c r="Y5" s="179" t="e">
        <f>#N/A</f>
        <v>#N/A</v>
      </c>
      <c r="Z5" s="40"/>
      <c r="AE5" s="160" t="e">
        <f>#N/A</f>
        <v>#N/A</v>
      </c>
    </row>
    <row r="6" spans="1:41" ht="15.95" customHeight="1">
      <c r="D6" s="35"/>
      <c r="E6" s="84" t="e">
        <f>#N/A</f>
        <v>#N/A</v>
      </c>
      <c r="F6" s="85"/>
      <c r="G6" s="86" t="e">
        <f>#N/A</f>
        <v>#N/A</v>
      </c>
      <c r="H6" s="86" t="e">
        <f>#N/A</f>
        <v>#N/A</v>
      </c>
      <c r="I6" s="86" t="e">
        <f>#N/A</f>
        <v>#N/A</v>
      </c>
      <c r="J6" s="86" t="e">
        <f>#N/A</f>
        <v>#N/A</v>
      </c>
      <c r="K6" s="86" t="e">
        <f>#N/A</f>
        <v>#N/A</v>
      </c>
      <c r="L6" s="86" t="e">
        <f>#N/A</f>
        <v>#N/A</v>
      </c>
      <c r="M6" s="86" t="e">
        <f>#N/A</f>
        <v>#N/A</v>
      </c>
      <c r="N6" s="86" t="e">
        <f>#N/A</f>
        <v>#N/A</v>
      </c>
      <c r="O6" s="87" t="e">
        <f>#N/A</f>
        <v>#N/A</v>
      </c>
      <c r="P6" s="87" t="e">
        <f>#N/A</f>
        <v>#N/A</v>
      </c>
      <c r="Q6" s="86">
        <v>2020</v>
      </c>
      <c r="R6" s="86">
        <v>2019</v>
      </c>
      <c r="S6" s="126" t="s">
        <v>146</v>
      </c>
      <c r="T6" s="141" t="e">
        <f>#N/A</f>
        <v>#N/A</v>
      </c>
      <c r="U6" s="141" t="e">
        <f>#N/A</f>
        <v>#N/A</v>
      </c>
      <c r="V6" s="141" t="e">
        <f>#N/A</f>
        <v>#N/A</v>
      </c>
      <c r="W6" s="86" t="e">
        <f>#N/A</f>
        <v>#N/A</v>
      </c>
      <c r="X6" s="86" t="e">
        <f>#N/A</f>
        <v>#N/A</v>
      </c>
      <c r="Y6" s="88" t="e">
        <f>#N/A</f>
        <v>#N/A</v>
      </c>
      <c r="Z6" s="40"/>
      <c r="AE6" s="161" t="e">
        <f>#N/A</f>
        <v>#N/A</v>
      </c>
    </row>
    <row r="7" spans="1:41" ht="15" customHeight="1">
      <c r="D7" s="35"/>
      <c r="E7" s="71" t="s">
        <v>98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3"/>
      <c r="Z7" s="40"/>
      <c r="AB7" s="31"/>
      <c r="AC7" s="31"/>
      <c r="AD7" s="31"/>
      <c r="AE7" s="72"/>
    </row>
    <row r="8" spans="1:41" ht="15" customHeight="1">
      <c r="D8" s="35"/>
      <c r="E8" s="20" t="s">
        <v>71</v>
      </c>
      <c r="F8" s="9" t="s">
        <v>7</v>
      </c>
      <c r="G8" s="9"/>
      <c r="H8" s="68" t="e">
        <f>+H14-ROUND(#REF!/$A$1,1)</f>
        <v>#REF!</v>
      </c>
      <c r="I8" s="60" t="e">
        <f>+I14-ROUND(#REF!/$A$1,1)</f>
        <v>#REF!</v>
      </c>
      <c r="J8" s="60" t="e">
        <f>+J14-ROUND(#REF!/$A$1,1)</f>
        <v>#REF!</v>
      </c>
      <c r="K8" s="60" t="e">
        <f>+K14-ROUND(#REF!/$A$1,1)</f>
        <v>#REF!</v>
      </c>
      <c r="L8" s="60" t="e">
        <f>+L14-ROUND(#REF!/$A$1,1)</f>
        <v>#REF!</v>
      </c>
      <c r="M8" s="60" t="e">
        <f>+M14-ROUND(#REF!/$A$1,1)</f>
        <v>#REF!</v>
      </c>
      <c r="N8" s="60" t="e">
        <f>+N14-ROUND(#REF!/$A$1,1)</f>
        <v>#REF!</v>
      </c>
      <c r="O8" s="70" t="e">
        <f>IF(L8=0,"",(H8-L8)/L8)</f>
        <v>#REF!</v>
      </c>
      <c r="P8" s="4" t="e">
        <f>IF(I8=0,"",(H8-I8)/I8)</f>
        <v>#REF!</v>
      </c>
      <c r="Q8" s="60" t="e">
        <f>+Q14-ROUND(#REF!/$A$1,1)</f>
        <v>#REF!</v>
      </c>
      <c r="R8" s="60" t="e">
        <f>+R14-ROUND(#REF!/$A$1,1)</f>
        <v>#REF!</v>
      </c>
      <c r="S8" s="4" t="e">
        <f>IF(R8=0,"",(Q8-R8)/R8)</f>
        <v>#REF!</v>
      </c>
      <c r="T8" s="3" t="e">
        <f>H8+I8+J8</f>
        <v>#REF!</v>
      </c>
      <c r="U8" s="3" t="e">
        <f>+U14-ROUND(#REF!/$A$1,1)</f>
        <v>#REF!</v>
      </c>
      <c r="V8" s="4" t="e">
        <f>IF(U8=0,"",(T8-U8)/U8)</f>
        <v>#REF!</v>
      </c>
      <c r="W8" s="3" t="e">
        <f>+W14-ROUND(#REF!/$A$1,1)</f>
        <v>#REF!</v>
      </c>
      <c r="X8" s="3" t="e">
        <f>+X14-ROUND(#REF!/$A$1,1)</f>
        <v>#REF!</v>
      </c>
      <c r="Y8" s="4" t="e">
        <f>IF(X8=0,"",(W8-X8)/X8)</f>
        <v>#REF!</v>
      </c>
      <c r="Z8" s="40"/>
      <c r="AB8" s="31" t="e">
        <f>SUM(K8:N8)-X8</f>
        <v>#REF!</v>
      </c>
      <c r="AC8" s="31"/>
      <c r="AD8" s="31"/>
      <c r="AE8" s="3" t="e">
        <f>+AE14-ROUND(#REF!/$A$1,1)</f>
        <v>#REF!</v>
      </c>
      <c r="AF8" s="110" t="e">
        <f>T8-AE8</f>
        <v>#REF!</v>
      </c>
    </row>
    <row r="9" spans="1:41" ht="15" customHeight="1">
      <c r="D9" s="35"/>
      <c r="E9" s="8" t="s">
        <v>0</v>
      </c>
      <c r="F9" s="9" t="s">
        <v>7</v>
      </c>
      <c r="G9" s="9"/>
      <c r="H9" s="68" t="e">
        <f>+H15-ROUND(#REF!/$A$1,1)</f>
        <v>#REF!</v>
      </c>
      <c r="I9" s="60" t="e">
        <f>+I15-ROUND(#REF!/$A$1,1)</f>
        <v>#REF!</v>
      </c>
      <c r="J9" s="60" t="e">
        <f>+J15-ROUND(#REF!/$A$1,1)</f>
        <v>#REF!</v>
      </c>
      <c r="K9" s="60" t="e">
        <f>+K15-ROUND(#REF!/$A$1,1)</f>
        <v>#REF!</v>
      </c>
      <c r="L9" s="60" t="e">
        <f>+L15-ROUND(#REF!/$A$1,1)</f>
        <v>#REF!</v>
      </c>
      <c r="M9" s="60" t="e">
        <f>+M15-ROUND(#REF!/$A$1,1)</f>
        <v>#REF!</v>
      </c>
      <c r="N9" s="60" t="e">
        <f>+N15-ROUND(#REF!/$A$1,1)</f>
        <v>#REF!</v>
      </c>
      <c r="O9" s="70" t="e">
        <f>IF(L9=0,"",(H9-L9)/L9)</f>
        <v>#REF!</v>
      </c>
      <c r="P9" s="4" t="e">
        <f>IF(I9=0,"",(H9-I9)/I9)</f>
        <v>#REF!</v>
      </c>
      <c r="Q9" s="60" t="e">
        <f>+Q15-ROUND(#REF!/$A$1,1)</f>
        <v>#REF!</v>
      </c>
      <c r="R9" s="60" t="e">
        <f>+R15-ROUND(#REF!/$A$1,1)</f>
        <v>#REF!</v>
      </c>
      <c r="S9" s="4" t="e">
        <f>IF(R9=0,"",(Q9-R9)/R9)</f>
        <v>#REF!</v>
      </c>
      <c r="T9" s="3" t="e">
        <f>H9+I9+J9</f>
        <v>#REF!</v>
      </c>
      <c r="U9" s="3" t="e">
        <f>+U15-ROUND(#REF!/$A$1,1)</f>
        <v>#REF!</v>
      </c>
      <c r="V9" s="4" t="e">
        <f>IF(U9=0,"",(T9-U9)/U9)</f>
        <v>#REF!</v>
      </c>
      <c r="W9" s="3" t="e">
        <f>+W15-ROUND(#REF!/$A$1,1)</f>
        <v>#REF!</v>
      </c>
      <c r="X9" s="3" t="e">
        <f>+X15-ROUND(#REF!/$A$1,1)</f>
        <v>#REF!</v>
      </c>
      <c r="Y9" s="4" t="e">
        <f>IF(X9=0,"",(W9-X9)/X9)</f>
        <v>#REF!</v>
      </c>
      <c r="Z9" s="40"/>
      <c r="AB9" s="31" t="e">
        <f>SUM(K9:N9)-X9</f>
        <v>#REF!</v>
      </c>
      <c r="AC9" s="31"/>
      <c r="AD9" s="31"/>
      <c r="AE9" s="3" t="e">
        <f>+AE15-ROUND(#REF!/$A$1,1)</f>
        <v>#REF!</v>
      </c>
      <c r="AF9" s="110" t="e">
        <f t="shared" ref="AF9:AF72" si="0">T9-AE9</f>
        <v>#REF!</v>
      </c>
    </row>
    <row r="10" spans="1:41" ht="15" customHeight="1">
      <c r="D10" s="35"/>
      <c r="E10" s="8" t="s">
        <v>1</v>
      </c>
      <c r="F10" s="9" t="s">
        <v>7</v>
      </c>
      <c r="G10" s="9"/>
      <c r="H10" s="68" t="e">
        <f>+H16-ROUND(#REF!/$A$1,1)</f>
        <v>#REF!</v>
      </c>
      <c r="I10" s="60" t="e">
        <f>+I16-ROUND(#REF!/$A$1,1)</f>
        <v>#REF!</v>
      </c>
      <c r="J10" s="60" t="e">
        <f>+J16-ROUND(#REF!/$A$1,1)</f>
        <v>#REF!</v>
      </c>
      <c r="K10" s="60" t="e">
        <f>+K16-ROUND(#REF!/$A$1,1)</f>
        <v>#REF!</v>
      </c>
      <c r="L10" s="60" t="e">
        <f>+L16-ROUND(#REF!/$A$1,1)</f>
        <v>#REF!</v>
      </c>
      <c r="M10" s="60" t="e">
        <f>+M16-ROUND(#REF!/$A$1,1)</f>
        <v>#REF!</v>
      </c>
      <c r="N10" s="60" t="e">
        <f>+N16-ROUND(#REF!/$A$1,1)</f>
        <v>#REF!</v>
      </c>
      <c r="O10" s="70" t="e">
        <f>IF(L10=0,"",(H10-L10)/L10)</f>
        <v>#REF!</v>
      </c>
      <c r="P10" s="4" t="e">
        <f>IF(I10=0,"",(H10-I10)/I10)</f>
        <v>#REF!</v>
      </c>
      <c r="Q10" s="60" t="e">
        <f>+Q16-ROUND(#REF!/$A$1,1)</f>
        <v>#REF!</v>
      </c>
      <c r="R10" s="60" t="e">
        <f>+R16-ROUND(#REF!/$A$1,1)</f>
        <v>#REF!</v>
      </c>
      <c r="S10" s="4" t="e">
        <f>IF(R10=0,"",(Q10-R10)/R10)</f>
        <v>#REF!</v>
      </c>
      <c r="T10" s="3" t="e">
        <f>H10+I10+J10</f>
        <v>#REF!</v>
      </c>
      <c r="U10" s="3" t="e">
        <f>+U16-ROUND(#REF!/$A$1,1)</f>
        <v>#REF!</v>
      </c>
      <c r="V10" s="4" t="e">
        <f>IF(U10=0,"",(T10-U10)/U10)</f>
        <v>#REF!</v>
      </c>
      <c r="W10" s="3" t="e">
        <f>+W16-ROUND(#REF!/$A$1,1)</f>
        <v>#REF!</v>
      </c>
      <c r="X10" s="3" t="e">
        <f>+X16-ROUND(#REF!/$A$1,1)</f>
        <v>#REF!</v>
      </c>
      <c r="Y10" s="4" t="e">
        <f>IF(X10=0,"",(W10-X10)/X10)</f>
        <v>#REF!</v>
      </c>
      <c r="Z10" s="40"/>
      <c r="AB10" s="31" t="e">
        <f>SUM(K10:N10)-X10</f>
        <v>#REF!</v>
      </c>
      <c r="AC10" s="31"/>
      <c r="AD10" s="31"/>
      <c r="AE10" s="3" t="e">
        <f>+AE16-ROUND(#REF!/$A$1,1)</f>
        <v>#REF!</v>
      </c>
      <c r="AF10" s="110" t="e">
        <f t="shared" si="0"/>
        <v>#REF!</v>
      </c>
    </row>
    <row r="11" spans="1:41" ht="15" customHeight="1">
      <c r="D11" s="35"/>
      <c r="E11" s="9" t="s">
        <v>72</v>
      </c>
      <c r="F11" s="16" t="s">
        <v>54</v>
      </c>
      <c r="G11" s="16"/>
      <c r="H11" s="79" t="e">
        <f>ROUND((+#REF!/$A$1),1)</f>
        <v>#REF!</v>
      </c>
      <c r="I11" s="63" t="e">
        <f>ROUND((+#REF!/$A$1),1)</f>
        <v>#REF!</v>
      </c>
      <c r="J11" s="63" t="e">
        <f>ROUND((+#REF!/$A$1),1)</f>
        <v>#REF!</v>
      </c>
      <c r="K11" s="63" t="e">
        <f>ROUND((+#REF!/$A$1),1)</f>
        <v>#REF!</v>
      </c>
      <c r="L11" s="63" t="e">
        <f>ROUND((+#REF!/$A$1),1)</f>
        <v>#REF!</v>
      </c>
      <c r="M11" s="63" t="e">
        <f>ROUND((+#REF!/$A$1),1)</f>
        <v>#REF!</v>
      </c>
      <c r="N11" s="63" t="e">
        <f>ROUND((+#REF!/$A$1),1)</f>
        <v>#REF!</v>
      </c>
      <c r="O11" s="70" t="e">
        <f>IF(L11=0,"",(H11-L11)/L11)</f>
        <v>#REF!</v>
      </c>
      <c r="P11" s="4" t="e">
        <f>IF(I11=0,"",(H11-I11)/I11)</f>
        <v>#REF!</v>
      </c>
      <c r="Q11" s="63" t="e">
        <f>ROUND((+#REF!/$A$1),1)</f>
        <v>#REF!</v>
      </c>
      <c r="R11" s="63" t="e">
        <f>ROUND((+#REF!/$A$1),1)</f>
        <v>#REF!</v>
      </c>
      <c r="S11" s="4" t="e">
        <f>IF(R11=0,"",(Q11-R11)/R11)</f>
        <v>#REF!</v>
      </c>
      <c r="T11" s="3" t="e">
        <f>H11+I11+J11</f>
        <v>#REF!</v>
      </c>
      <c r="U11" s="5" t="e">
        <f>ROUND((+#REF!/$A$1),1)</f>
        <v>#REF!</v>
      </c>
      <c r="V11" s="4" t="e">
        <f>IF(U11=0,"",(T11-U11)/U11)</f>
        <v>#REF!</v>
      </c>
      <c r="W11" s="5" t="e">
        <f>ROUND((+#REF!/$A$1),1)</f>
        <v>#REF!</v>
      </c>
      <c r="X11" s="5" t="e">
        <f>ROUND((+#REF!/$A$1),1)</f>
        <v>#REF!</v>
      </c>
      <c r="Y11" s="4" t="e">
        <f>IF(X11=0,"",(W11-X11)/X11)</f>
        <v>#REF!</v>
      </c>
      <c r="Z11" s="40"/>
      <c r="AB11" s="31" t="e">
        <f>SUM(K11:N11)-X11</f>
        <v>#REF!</v>
      </c>
      <c r="AC11" s="31"/>
      <c r="AD11" s="31"/>
      <c r="AE11" s="5" t="e">
        <f>ROUND((+#REF!/$A$1),1)</f>
        <v>#REF!</v>
      </c>
      <c r="AF11" s="110" t="e">
        <f t="shared" si="0"/>
        <v>#REF!</v>
      </c>
    </row>
    <row r="12" spans="1:41" ht="15" customHeight="1">
      <c r="D12" s="35"/>
      <c r="E12" s="9" t="s">
        <v>73</v>
      </c>
      <c r="F12" s="17" t="s">
        <v>20</v>
      </c>
      <c r="G12" s="17"/>
      <c r="H12" s="80" t="e">
        <f>+#REF!*1</f>
        <v>#REF!</v>
      </c>
      <c r="I12" s="10" t="e">
        <f>+#REF!*1</f>
        <v>#REF!</v>
      </c>
      <c r="J12" s="10" t="e">
        <f>+#REF!*1</f>
        <v>#REF!</v>
      </c>
      <c r="K12" s="10" t="e">
        <f>+#REF!*1</f>
        <v>#REF!</v>
      </c>
      <c r="L12" s="10" t="e">
        <f>+#REF!*1</f>
        <v>#REF!</v>
      </c>
      <c r="M12" s="10" t="e">
        <f>+#REF!*1</f>
        <v>#REF!</v>
      </c>
      <c r="N12" s="10" t="e">
        <f>+#REF!*1</f>
        <v>#REF!</v>
      </c>
      <c r="O12" s="70" t="e">
        <f>IF(L12=0,"",(H12-L12)/L12)</f>
        <v>#REF!</v>
      </c>
      <c r="P12" s="4" t="e">
        <f>IF(I12=0,"",(H12-I12)/I12)</f>
        <v>#REF!</v>
      </c>
      <c r="Q12" s="10" t="e">
        <f>+#REF!*1</f>
        <v>#REF!</v>
      </c>
      <c r="R12" s="10" t="e">
        <f>+#REF!*1</f>
        <v>#REF!</v>
      </c>
      <c r="S12" s="4" t="e">
        <f>IF(R12=0,"",(Q12-R12)/R12)</f>
        <v>#REF!</v>
      </c>
      <c r="T12" s="6" t="e">
        <f>+#REF!*1</f>
        <v>#REF!</v>
      </c>
      <c r="U12" s="6" t="e">
        <f>+#REF!*1</f>
        <v>#REF!</v>
      </c>
      <c r="V12" s="4" t="e">
        <f>IF(U12=0,"",(T12-U12)/U12)</f>
        <v>#REF!</v>
      </c>
      <c r="W12" s="6" t="e">
        <f>+#REF!*1</f>
        <v>#REF!</v>
      </c>
      <c r="X12" s="6" t="e">
        <f>+#REF!*1</f>
        <v>#REF!</v>
      </c>
      <c r="Y12" s="4" t="e">
        <f>IF(X12=0,"",(W12-X12)/X12)</f>
        <v>#REF!</v>
      </c>
      <c r="Z12" s="40"/>
      <c r="AB12" s="31"/>
      <c r="AC12" s="31"/>
      <c r="AD12" s="31"/>
      <c r="AE12" s="6" t="e">
        <f>+#REF!*1</f>
        <v>#REF!</v>
      </c>
      <c r="AF12" s="110" t="e">
        <f t="shared" si="0"/>
        <v>#REF!</v>
      </c>
    </row>
    <row r="13" spans="1:41" ht="15" customHeight="1" outlineLevel="1">
      <c r="D13" s="35"/>
      <c r="E13" s="71" t="s">
        <v>69</v>
      </c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3"/>
      <c r="Z13" s="40"/>
      <c r="AB13" s="32"/>
      <c r="AC13" s="32"/>
      <c r="AE13" s="72"/>
      <c r="AF13" s="110">
        <f t="shared" si="0"/>
        <v>0</v>
      </c>
    </row>
    <row r="14" spans="1:41" ht="15" customHeight="1" outlineLevel="1">
      <c r="D14" s="35"/>
      <c r="E14" s="20" t="s">
        <v>71</v>
      </c>
      <c r="F14" s="9" t="s">
        <v>7</v>
      </c>
      <c r="G14" s="9"/>
      <c r="H14" s="68" t="e">
        <f>ROUND((+#REF!/$A$1),1)</f>
        <v>#REF!</v>
      </c>
      <c r="I14" s="60" t="e">
        <f>ROUND((+#REF!/$A$1),1)</f>
        <v>#REF!</v>
      </c>
      <c r="J14" s="60" t="e">
        <f>ROUND((+#REF!/$A$1),1)</f>
        <v>#REF!</v>
      </c>
      <c r="K14" s="60" t="e">
        <f>ROUND((+#REF!/$A$1),1)</f>
        <v>#REF!</v>
      </c>
      <c r="L14" s="60" t="e">
        <f>ROUND((+#REF!/$A$1),1)</f>
        <v>#REF!</v>
      </c>
      <c r="M14" s="60" t="e">
        <f>ROUND((+#REF!/$A$1),1)</f>
        <v>#REF!</v>
      </c>
      <c r="N14" s="60" t="e">
        <f>ROUND((+#REF!/$A$1),1)</f>
        <v>#REF!</v>
      </c>
      <c r="O14" s="70" t="e">
        <f>IF(L14=0,"",(H14-L14)/L14)</f>
        <v>#REF!</v>
      </c>
      <c r="P14" s="4" t="e">
        <f>IF(J14=0,"",(I14-J14)/J14)</f>
        <v>#REF!</v>
      </c>
      <c r="Q14" s="60" t="e">
        <f>ROUND((+#REF!/$A$1),1)</f>
        <v>#REF!</v>
      </c>
      <c r="R14" s="60" t="e">
        <f>ROUND((+#REF!/$A$1),1)</f>
        <v>#REF!</v>
      </c>
      <c r="S14" s="4" t="e">
        <f>IF(R14=0,"",(Q14-R14)/R14)</f>
        <v>#REF!</v>
      </c>
      <c r="T14" s="3" t="e">
        <f>H14+I14+J14</f>
        <v>#REF!</v>
      </c>
      <c r="U14" s="3" t="e">
        <f>ROUND((+#REF!/$A$1),1)</f>
        <v>#REF!</v>
      </c>
      <c r="V14" s="4" t="e">
        <f>IF(U14=0,"",(T14-U14)/U14)</f>
        <v>#REF!</v>
      </c>
      <c r="W14" s="3" t="e">
        <f>ROUND((+#REF!/$A$1),1)</f>
        <v>#REF!</v>
      </c>
      <c r="X14" s="3" t="e">
        <f>ROUND((+#REF!/$A$1),1)-0.1</f>
        <v>#REF!</v>
      </c>
      <c r="Y14" s="4" t="e">
        <f>IF(X14=0,"",(W14-X14)/X14)</f>
        <v>#REF!</v>
      </c>
      <c r="Z14" s="40"/>
      <c r="AB14" s="31" t="e">
        <f t="shared" ref="AB14:AB77" si="1">SUM(K14:N14)-X14</f>
        <v>#REF!</v>
      </c>
      <c r="AC14" s="31"/>
      <c r="AD14" s="31" t="e">
        <f>+J8-J14</f>
        <v>#REF!</v>
      </c>
      <c r="AE14" s="3" t="e">
        <f>ROUND((+#REF!/$A$1),1)</f>
        <v>#REF!</v>
      </c>
      <c r="AF14" s="110" t="e">
        <f t="shared" si="0"/>
        <v>#REF!</v>
      </c>
      <c r="AG14" s="31" t="e">
        <f t="shared" ref="AG14:AH16" si="2">+M8-M14</f>
        <v>#REF!</v>
      </c>
      <c r="AH14" s="31" t="e">
        <f t="shared" si="2"/>
        <v>#REF!</v>
      </c>
      <c r="AI14" s="31"/>
      <c r="AJ14" s="31"/>
      <c r="AK14" s="31" t="e">
        <f t="shared" ref="AK14:AL16" si="3">+W8-W14</f>
        <v>#REF!</v>
      </c>
      <c r="AL14" s="31" t="e">
        <f t="shared" si="3"/>
        <v>#REF!</v>
      </c>
      <c r="AM14" s="31"/>
      <c r="AN14" s="31"/>
      <c r="AO14" s="31"/>
    </row>
    <row r="15" spans="1:41" ht="15" customHeight="1" outlineLevel="1">
      <c r="D15" s="35"/>
      <c r="E15" s="8" t="s">
        <v>0</v>
      </c>
      <c r="F15" s="9" t="s">
        <v>7</v>
      </c>
      <c r="G15" s="9"/>
      <c r="H15" s="68" t="e">
        <f>ROUND((+#REF!/$A$1),1)</f>
        <v>#REF!</v>
      </c>
      <c r="I15" s="60" t="e">
        <f>ROUND((+#REF!/$A$1),1)</f>
        <v>#REF!</v>
      </c>
      <c r="J15" s="60" t="e">
        <f>ROUND((+#REF!/$A$1),1)</f>
        <v>#REF!</v>
      </c>
      <c r="K15" s="60" t="e">
        <f>ROUND((+#REF!/$A$1),1)</f>
        <v>#REF!</v>
      </c>
      <c r="L15" s="60" t="e">
        <f>ROUND((+#REF!/$A$1),1)</f>
        <v>#REF!</v>
      </c>
      <c r="M15" s="60" t="e">
        <f>ROUND((+#REF!/$A$1),1)</f>
        <v>#REF!</v>
      </c>
      <c r="N15" s="60" t="e">
        <f>ROUND((+#REF!/$A$1),1)</f>
        <v>#REF!</v>
      </c>
      <c r="O15" s="70" t="e">
        <f>IF(L15=0,"",(H15-L15)/L15)</f>
        <v>#REF!</v>
      </c>
      <c r="P15" s="4" t="e">
        <f>IF(J15=0,"",(I15-J15)/J15)</f>
        <v>#REF!</v>
      </c>
      <c r="Q15" s="60" t="e">
        <f>ROUND((+#REF!/$A$1),1)</f>
        <v>#REF!</v>
      </c>
      <c r="R15" s="60" t="e">
        <f>ROUND((+#REF!/$A$1),1)</f>
        <v>#REF!</v>
      </c>
      <c r="S15" s="4" t="e">
        <f>IF(R15=0,"",(Q15-R15)/R15)</f>
        <v>#REF!</v>
      </c>
      <c r="T15" s="3" t="e">
        <f>H15+I15+J15</f>
        <v>#REF!</v>
      </c>
      <c r="U15" s="3" t="e">
        <f>ROUND((+#REF!/$A$1),1)</f>
        <v>#REF!</v>
      </c>
      <c r="V15" s="4" t="e">
        <f>IF(U15=0,"",(T15-U15)/U15)</f>
        <v>#REF!</v>
      </c>
      <c r="W15" s="3" t="e">
        <f>ROUND((+#REF!/$A$1),1)</f>
        <v>#REF!</v>
      </c>
      <c r="X15" s="3" t="e">
        <f>ROUND((+#REF!/$A$1),1)</f>
        <v>#REF!</v>
      </c>
      <c r="Y15" s="4" t="e">
        <f>IF(X15=0,"",(W15-X15)/X15)</f>
        <v>#REF!</v>
      </c>
      <c r="Z15" s="40"/>
      <c r="AB15" s="31" t="e">
        <f t="shared" si="1"/>
        <v>#REF!</v>
      </c>
      <c r="AC15" s="31"/>
      <c r="AD15" s="31" t="e">
        <f>+J9-J15</f>
        <v>#REF!</v>
      </c>
      <c r="AE15" s="3" t="e">
        <f>ROUND((+#REF!/$A$1),1)</f>
        <v>#REF!</v>
      </c>
      <c r="AF15" s="110" t="e">
        <f t="shared" si="0"/>
        <v>#REF!</v>
      </c>
      <c r="AG15" s="31" t="e">
        <f t="shared" si="2"/>
        <v>#REF!</v>
      </c>
      <c r="AH15" s="31" t="e">
        <f t="shared" si="2"/>
        <v>#REF!</v>
      </c>
      <c r="AI15" s="31"/>
      <c r="AJ15" s="31"/>
      <c r="AK15" s="31" t="e">
        <f t="shared" si="3"/>
        <v>#REF!</v>
      </c>
      <c r="AL15" s="31" t="e">
        <f t="shared" si="3"/>
        <v>#REF!</v>
      </c>
      <c r="AM15" s="31"/>
      <c r="AN15" s="31"/>
      <c r="AO15" s="31"/>
    </row>
    <row r="16" spans="1:41" ht="15" customHeight="1" outlineLevel="1">
      <c r="D16" s="35"/>
      <c r="E16" s="8" t="s">
        <v>1</v>
      </c>
      <c r="F16" s="9" t="s">
        <v>7</v>
      </c>
      <c r="G16" s="9"/>
      <c r="H16" s="68" t="e">
        <f>ROUND((+#REF!/$A$1),1)</f>
        <v>#REF!</v>
      </c>
      <c r="I16" s="60" t="e">
        <f>ROUND((+#REF!/$A$1),1)</f>
        <v>#REF!</v>
      </c>
      <c r="J16" s="60" t="e">
        <f>ROUND((+#REF!/$A$1),1)</f>
        <v>#REF!</v>
      </c>
      <c r="K16" s="60" t="e">
        <f>ROUND((+#REF!/$A$1),1)</f>
        <v>#REF!</v>
      </c>
      <c r="L16" s="60" t="e">
        <f>ROUND((+#REF!/$A$1),1)</f>
        <v>#REF!</v>
      </c>
      <c r="M16" s="60" t="e">
        <f>ROUND((+#REF!/$A$1),1)</f>
        <v>#REF!</v>
      </c>
      <c r="N16" s="60" t="e">
        <f>ROUND((+#REF!/$A$1),1)</f>
        <v>#REF!</v>
      </c>
      <c r="O16" s="70" t="e">
        <f>IF(L16=0,"",(H16-L16)/L16)</f>
        <v>#REF!</v>
      </c>
      <c r="P16" s="4" t="e">
        <f>IF(J16=0,"",(I16-J16)/J16)</f>
        <v>#REF!</v>
      </c>
      <c r="Q16" s="60" t="e">
        <f>ROUND((+#REF!/$A$1),1)</f>
        <v>#REF!</v>
      </c>
      <c r="R16" s="60" t="e">
        <f>ROUND((+#REF!/$A$1),1)</f>
        <v>#REF!</v>
      </c>
      <c r="S16" s="4" t="e">
        <f>IF(R16=0,"",(Q16-R16)/R16)</f>
        <v>#REF!</v>
      </c>
      <c r="T16" s="3" t="e">
        <f>H16+I16+J16</f>
        <v>#REF!</v>
      </c>
      <c r="U16" s="3" t="e">
        <f>ROUND((+#REF!/$A$1),1)</f>
        <v>#REF!</v>
      </c>
      <c r="V16" s="4" t="e">
        <f>IF(U16=0,"",(T16-U16)/U16)</f>
        <v>#REF!</v>
      </c>
      <c r="W16" s="3" t="e">
        <f>ROUND((+#REF!/$A$1),1)</f>
        <v>#REF!</v>
      </c>
      <c r="X16" s="3" t="e">
        <f>ROUND((+#REF!/$A$1),1)</f>
        <v>#REF!</v>
      </c>
      <c r="Y16" s="4" t="e">
        <f>IF(X16=0,"",(W16-X16)/X16)</f>
        <v>#REF!</v>
      </c>
      <c r="Z16" s="40"/>
      <c r="AB16" s="31" t="e">
        <f t="shared" si="1"/>
        <v>#REF!</v>
      </c>
      <c r="AC16" s="31"/>
      <c r="AD16" s="31" t="e">
        <f>+J10-J16</f>
        <v>#REF!</v>
      </c>
      <c r="AE16" s="3" t="e">
        <f>ROUND((+#REF!/$A$1),1)</f>
        <v>#REF!</v>
      </c>
      <c r="AF16" s="110" t="e">
        <f t="shared" si="0"/>
        <v>#REF!</v>
      </c>
      <c r="AG16" s="31" t="e">
        <f t="shared" si="2"/>
        <v>#REF!</v>
      </c>
      <c r="AH16" s="31" t="e">
        <f t="shared" si="2"/>
        <v>#REF!</v>
      </c>
      <c r="AI16" s="31"/>
      <c r="AJ16" s="31"/>
      <c r="AK16" s="31" t="e">
        <f t="shared" si="3"/>
        <v>#REF!</v>
      </c>
      <c r="AL16" s="31" t="e">
        <f t="shared" si="3"/>
        <v>#REF!</v>
      </c>
      <c r="AM16" s="31"/>
      <c r="AN16" s="31"/>
      <c r="AO16" s="31"/>
    </row>
    <row r="17" spans="4:32" ht="15" customHeight="1">
      <c r="D17" s="35"/>
      <c r="E17" s="74" t="s">
        <v>37</v>
      </c>
      <c r="F17" s="75"/>
      <c r="G17" s="75"/>
      <c r="H17" s="76"/>
      <c r="I17" s="76"/>
      <c r="J17" s="76"/>
      <c r="K17" s="76"/>
      <c r="L17" s="76"/>
      <c r="M17" s="76"/>
      <c r="N17" s="76"/>
      <c r="O17" s="77"/>
      <c r="P17" s="77"/>
      <c r="Q17" s="76"/>
      <c r="R17" s="76"/>
      <c r="S17" s="77"/>
      <c r="T17" s="76"/>
      <c r="U17" s="76"/>
      <c r="V17" s="77"/>
      <c r="W17" s="76"/>
      <c r="X17" s="76"/>
      <c r="Y17" s="78"/>
      <c r="Z17" s="40"/>
      <c r="AB17" s="31">
        <f t="shared" si="1"/>
        <v>0</v>
      </c>
      <c r="AC17" s="31"/>
      <c r="AD17" s="31"/>
      <c r="AE17" s="76"/>
      <c r="AF17" s="110">
        <f t="shared" si="0"/>
        <v>0</v>
      </c>
    </row>
    <row r="18" spans="4:32" ht="15" customHeight="1">
      <c r="D18" s="35"/>
      <c r="E18" s="71" t="s">
        <v>60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3"/>
      <c r="Z18" s="40"/>
      <c r="AB18" s="31"/>
      <c r="AC18" s="31"/>
      <c r="AD18" s="31"/>
      <c r="AE18" s="72"/>
      <c r="AF18" s="110">
        <f t="shared" si="0"/>
        <v>0</v>
      </c>
    </row>
    <row r="19" spans="4:32" ht="15" customHeight="1">
      <c r="D19" s="35"/>
      <c r="E19" s="9" t="s">
        <v>71</v>
      </c>
      <c r="F19" s="9" t="s">
        <v>7</v>
      </c>
      <c r="G19" s="9"/>
      <c r="H19" s="68" t="e">
        <f t="shared" ref="H19:I22" si="4">+H25+H57</f>
        <v>#REF!</v>
      </c>
      <c r="I19" s="60" t="e">
        <f t="shared" si="4"/>
        <v>#REF!</v>
      </c>
      <c r="J19" s="60" t="e">
        <f t="shared" ref="J19:K22" si="5">+J25+J57</f>
        <v>#REF!</v>
      </c>
      <c r="K19" s="60" t="e">
        <f>+K25+K57</f>
        <v>#REF!</v>
      </c>
      <c r="L19" s="60" t="e">
        <f>+L25+L57</f>
        <v>#REF!</v>
      </c>
      <c r="M19" s="60" t="e">
        <f>+M25+M57</f>
        <v>#REF!</v>
      </c>
      <c r="N19" s="60" t="e">
        <f>+N25+N57</f>
        <v>#REF!</v>
      </c>
      <c r="O19" s="70" t="e">
        <f>IF(L19=0,"",(H19-L19)/L19)</f>
        <v>#REF!</v>
      </c>
      <c r="P19" s="4" t="e">
        <f>IF(I19=0,"",(H19-I19)/I19)</f>
        <v>#REF!</v>
      </c>
      <c r="Q19" s="60" t="e">
        <f t="shared" ref="Q19:R22" si="6">+Q25+Q57</f>
        <v>#REF!</v>
      </c>
      <c r="R19" s="60" t="e">
        <f t="shared" si="6"/>
        <v>#REF!</v>
      </c>
      <c r="S19" s="4" t="e">
        <f>IF(R19=0,"",(Q19-R19)/R19)</f>
        <v>#REF!</v>
      </c>
      <c r="T19" s="3" t="e">
        <f t="shared" ref="T19:U22" si="7">+T25+T57</f>
        <v>#REF!</v>
      </c>
      <c r="U19" s="3" t="e">
        <f t="shared" si="7"/>
        <v>#REF!</v>
      </c>
      <c r="V19" s="4" t="e">
        <f>IF(U19=0,"",(T19-U19)/U19)</f>
        <v>#REF!</v>
      </c>
      <c r="W19" s="3" t="e">
        <f t="shared" ref="W19:X22" si="8">+W25+W57</f>
        <v>#REF!</v>
      </c>
      <c r="X19" s="3" t="e">
        <f t="shared" si="8"/>
        <v>#REF!</v>
      </c>
      <c r="Y19" s="4" t="e">
        <f>IF(X19=0,"",(W19-X19)/X19)</f>
        <v>#REF!</v>
      </c>
      <c r="Z19" s="40"/>
      <c r="AB19" s="31" t="e">
        <f t="shared" si="1"/>
        <v>#REF!</v>
      </c>
      <c r="AC19" s="31"/>
      <c r="AD19" s="31"/>
      <c r="AE19" s="3" t="e">
        <f>+AE25+AE57</f>
        <v>#REF!</v>
      </c>
      <c r="AF19" s="110" t="e">
        <f t="shared" si="0"/>
        <v>#REF!</v>
      </c>
    </row>
    <row r="20" spans="4:32" ht="15" customHeight="1">
      <c r="D20" s="35"/>
      <c r="E20" s="8" t="s">
        <v>0</v>
      </c>
      <c r="F20" s="9" t="s">
        <v>7</v>
      </c>
      <c r="G20" s="9"/>
      <c r="H20" s="68" t="e">
        <f t="shared" si="4"/>
        <v>#REF!</v>
      </c>
      <c r="I20" s="60" t="e">
        <f t="shared" si="4"/>
        <v>#REF!</v>
      </c>
      <c r="J20" s="60" t="e">
        <f t="shared" si="5"/>
        <v>#REF!</v>
      </c>
      <c r="K20" s="60" t="e">
        <f t="shared" si="5"/>
        <v>#REF!</v>
      </c>
      <c r="L20" s="60" t="e">
        <f t="shared" ref="L20:N22" si="9">+L26+L58</f>
        <v>#REF!</v>
      </c>
      <c r="M20" s="60" t="e">
        <f t="shared" si="9"/>
        <v>#REF!</v>
      </c>
      <c r="N20" s="60" t="e">
        <f>+N26+N58</f>
        <v>#REF!</v>
      </c>
      <c r="O20" s="70" t="e">
        <f>IF(L20=0,"",(H20-L20)/L20)</f>
        <v>#REF!</v>
      </c>
      <c r="P20" s="4" t="e">
        <f>IF(I20=0,"",(H20-I20)/I20)</f>
        <v>#REF!</v>
      </c>
      <c r="Q20" s="60" t="e">
        <f t="shared" si="6"/>
        <v>#REF!</v>
      </c>
      <c r="R20" s="60" t="e">
        <f t="shared" si="6"/>
        <v>#REF!</v>
      </c>
      <c r="S20" s="4" t="e">
        <f>IF(R20=0,"",(Q20-R20)/R20)</f>
        <v>#REF!</v>
      </c>
      <c r="T20" s="3" t="e">
        <f t="shared" si="7"/>
        <v>#REF!</v>
      </c>
      <c r="U20" s="3" t="e">
        <f t="shared" si="7"/>
        <v>#REF!</v>
      </c>
      <c r="V20" s="4" t="e">
        <f>IF(U20=0,"",(T20-U20)/U20)</f>
        <v>#REF!</v>
      </c>
      <c r="W20" s="3" t="e">
        <f t="shared" si="8"/>
        <v>#REF!</v>
      </c>
      <c r="X20" s="3" t="e">
        <f t="shared" si="8"/>
        <v>#REF!</v>
      </c>
      <c r="Y20" s="4" t="e">
        <f>IF(X20=0,"",(W20-X20)/X20)</f>
        <v>#REF!</v>
      </c>
      <c r="Z20" s="40"/>
      <c r="AB20" s="31" t="e">
        <f t="shared" si="1"/>
        <v>#REF!</v>
      </c>
      <c r="AC20" s="31"/>
      <c r="AD20" s="31"/>
      <c r="AE20" s="3" t="e">
        <f>+AE26+AE58</f>
        <v>#REF!</v>
      </c>
      <c r="AF20" s="110" t="e">
        <f t="shared" si="0"/>
        <v>#REF!</v>
      </c>
    </row>
    <row r="21" spans="4:32" ht="15" customHeight="1">
      <c r="D21" s="35"/>
      <c r="E21" s="8" t="s">
        <v>1</v>
      </c>
      <c r="F21" s="9" t="s">
        <v>7</v>
      </c>
      <c r="G21" s="9"/>
      <c r="H21" s="68" t="e">
        <f t="shared" si="4"/>
        <v>#REF!</v>
      </c>
      <c r="I21" s="60" t="e">
        <f t="shared" si="4"/>
        <v>#REF!</v>
      </c>
      <c r="J21" s="60" t="e">
        <f t="shared" si="5"/>
        <v>#REF!</v>
      </c>
      <c r="K21" s="60" t="e">
        <f t="shared" si="5"/>
        <v>#REF!</v>
      </c>
      <c r="L21" s="60" t="e">
        <f t="shared" si="9"/>
        <v>#REF!</v>
      </c>
      <c r="M21" s="60" t="e">
        <f t="shared" si="9"/>
        <v>#REF!</v>
      </c>
      <c r="N21" s="60" t="e">
        <f t="shared" si="9"/>
        <v>#REF!</v>
      </c>
      <c r="O21" s="70" t="e">
        <f>IF(L21=0,"",(H21-L21)/L21)</f>
        <v>#REF!</v>
      </c>
      <c r="P21" s="4" t="e">
        <f>IF(I21=0,"",(H21-I21)/I21)</f>
        <v>#REF!</v>
      </c>
      <c r="Q21" s="60" t="e">
        <f t="shared" si="6"/>
        <v>#REF!</v>
      </c>
      <c r="R21" s="60" t="e">
        <f t="shared" si="6"/>
        <v>#REF!</v>
      </c>
      <c r="S21" s="4" t="e">
        <f>IF(R21=0,"",(Q21-R21)/R21)</f>
        <v>#REF!</v>
      </c>
      <c r="T21" s="3" t="e">
        <f t="shared" si="7"/>
        <v>#REF!</v>
      </c>
      <c r="U21" s="3" t="e">
        <f t="shared" si="7"/>
        <v>#REF!</v>
      </c>
      <c r="V21" s="4" t="e">
        <f>IF(U21=0,"",(T21-U21)/U21)</f>
        <v>#REF!</v>
      </c>
      <c r="W21" s="3" t="e">
        <f t="shared" si="8"/>
        <v>#REF!</v>
      </c>
      <c r="X21" s="3" t="e">
        <f t="shared" si="8"/>
        <v>#REF!</v>
      </c>
      <c r="Y21" s="4" t="e">
        <f>IF(X21=0,"",(W21-X21)/X21)</f>
        <v>#REF!</v>
      </c>
      <c r="Z21" s="40"/>
      <c r="AB21" s="31" t="e">
        <f t="shared" si="1"/>
        <v>#REF!</v>
      </c>
      <c r="AC21" s="31"/>
      <c r="AD21" s="31"/>
      <c r="AE21" s="3" t="e">
        <f>+AE27+AE59</f>
        <v>#REF!</v>
      </c>
      <c r="AF21" s="110" t="e">
        <f t="shared" si="0"/>
        <v>#REF!</v>
      </c>
    </row>
    <row r="22" spans="4:32" ht="15" customHeight="1">
      <c r="D22" s="35"/>
      <c r="E22" s="9" t="s">
        <v>72</v>
      </c>
      <c r="F22" s="16" t="s">
        <v>54</v>
      </c>
      <c r="G22" s="16"/>
      <c r="H22" s="79" t="e">
        <f t="shared" si="4"/>
        <v>#REF!</v>
      </c>
      <c r="I22" s="63" t="e">
        <f t="shared" si="4"/>
        <v>#REF!</v>
      </c>
      <c r="J22" s="63" t="e">
        <f t="shared" si="5"/>
        <v>#REF!</v>
      </c>
      <c r="K22" s="63" t="e">
        <f t="shared" si="5"/>
        <v>#REF!</v>
      </c>
      <c r="L22" s="63" t="e">
        <f t="shared" si="9"/>
        <v>#REF!</v>
      </c>
      <c r="M22" s="63" t="e">
        <f t="shared" si="9"/>
        <v>#REF!</v>
      </c>
      <c r="N22" s="63" t="e">
        <f>+N28+N60</f>
        <v>#REF!</v>
      </c>
      <c r="O22" s="70" t="e">
        <f>IF(L22=0,"",(H22-L22)/L22)</f>
        <v>#REF!</v>
      </c>
      <c r="P22" s="4" t="e">
        <f>IF(I22=0,"",(H22-I22)/I22)</f>
        <v>#REF!</v>
      </c>
      <c r="Q22" s="63" t="e">
        <f t="shared" si="6"/>
        <v>#REF!</v>
      </c>
      <c r="R22" s="63" t="e">
        <f t="shared" si="6"/>
        <v>#REF!</v>
      </c>
      <c r="S22" s="4" t="e">
        <f>IF(R22=0,"",(Q22-R22)/R22)</f>
        <v>#REF!</v>
      </c>
      <c r="T22" s="5" t="e">
        <f t="shared" si="7"/>
        <v>#REF!</v>
      </c>
      <c r="U22" s="5" t="e">
        <f t="shared" si="7"/>
        <v>#REF!</v>
      </c>
      <c r="V22" s="4" t="e">
        <f>IF(U22=0,"",(T22-U22)/U22)</f>
        <v>#REF!</v>
      </c>
      <c r="W22" s="5" t="e">
        <f t="shared" si="8"/>
        <v>#REF!</v>
      </c>
      <c r="X22" s="5" t="e">
        <f t="shared" si="8"/>
        <v>#REF!</v>
      </c>
      <c r="Y22" s="4" t="e">
        <f>IF(X22=0,"",(W22-X22)/X22)</f>
        <v>#REF!</v>
      </c>
      <c r="Z22" s="40"/>
      <c r="AB22" s="31" t="e">
        <f t="shared" si="1"/>
        <v>#REF!</v>
      </c>
      <c r="AC22" s="31"/>
      <c r="AD22" s="31"/>
      <c r="AE22" s="5" t="e">
        <f>+AE28+AE60</f>
        <v>#REF!</v>
      </c>
      <c r="AF22" s="110" t="e">
        <f t="shared" si="0"/>
        <v>#REF!</v>
      </c>
    </row>
    <row r="23" spans="4:32" ht="15" customHeight="1">
      <c r="D23" s="35"/>
      <c r="E23" s="9" t="s">
        <v>73</v>
      </c>
      <c r="F23" s="17" t="s">
        <v>20</v>
      </c>
      <c r="G23" s="17"/>
      <c r="H23" s="80" t="e">
        <f t="shared" ref="H23:N23" si="10">SUM(H28*H29+H60*H61)/H22</f>
        <v>#REF!</v>
      </c>
      <c r="I23" s="10" t="e">
        <f t="shared" si="10"/>
        <v>#REF!</v>
      </c>
      <c r="J23" s="10" t="e">
        <f t="shared" si="10"/>
        <v>#REF!</v>
      </c>
      <c r="K23" s="10" t="e">
        <f t="shared" si="10"/>
        <v>#REF!</v>
      </c>
      <c r="L23" s="10" t="e">
        <f t="shared" si="10"/>
        <v>#REF!</v>
      </c>
      <c r="M23" s="10" t="e">
        <f t="shared" si="10"/>
        <v>#REF!</v>
      </c>
      <c r="N23" s="10" t="e">
        <f t="shared" si="10"/>
        <v>#REF!</v>
      </c>
      <c r="O23" s="70" t="e">
        <f>IF(L23=0,"",(H23-L23)/L23)</f>
        <v>#REF!</v>
      </c>
      <c r="P23" s="4" t="e">
        <f>IF(I23=0,"",(H23-I23)/I23)</f>
        <v>#REF!</v>
      </c>
      <c r="Q23" s="10" t="e">
        <f>SUM(Q28*Q29+Q60*Q61)/Q22</f>
        <v>#REF!</v>
      </c>
      <c r="R23" s="10" t="e">
        <f>SUM(R28*R29+R60*R61)/R22</f>
        <v>#REF!</v>
      </c>
      <c r="S23" s="4" t="e">
        <f>IF(R23=0,"",(Q23-R23)/R23)</f>
        <v>#REF!</v>
      </c>
      <c r="T23" s="6" t="e">
        <f>SUM(T28*T29+T60*T61)/T22</f>
        <v>#REF!</v>
      </c>
      <c r="U23" s="6" t="e">
        <f>SUM(U28*U29+U60*U61)/U22</f>
        <v>#REF!</v>
      </c>
      <c r="V23" s="4" t="e">
        <f>IF(U23=0,"",(T23-U23)/U23)</f>
        <v>#REF!</v>
      </c>
      <c r="W23" s="6" t="e">
        <f>SUM(W28*W29+W60*W61)/W22</f>
        <v>#REF!</v>
      </c>
      <c r="X23" s="6" t="e">
        <f>SUM(X28*X29+X60*X61)/X22</f>
        <v>#REF!</v>
      </c>
      <c r="Y23" s="4" t="e">
        <f>IF(X23=0,"",(W23-X23)/X23)</f>
        <v>#REF!</v>
      </c>
      <c r="Z23" s="40"/>
      <c r="AB23" s="31"/>
      <c r="AC23" s="31"/>
      <c r="AD23" s="31"/>
      <c r="AE23" s="6" t="e">
        <f>SUM(AE28*AE29+AE60*AE61)/AE22</f>
        <v>#REF!</v>
      </c>
      <c r="AF23" s="110" t="e">
        <f t="shared" si="0"/>
        <v>#REF!</v>
      </c>
    </row>
    <row r="24" spans="4:32" ht="15" customHeight="1">
      <c r="D24" s="35"/>
      <c r="E24" s="71" t="s">
        <v>45</v>
      </c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3"/>
      <c r="Z24" s="40"/>
      <c r="AB24" s="31"/>
      <c r="AC24" s="31"/>
      <c r="AD24" s="31"/>
      <c r="AE24" s="72"/>
      <c r="AF24" s="110">
        <f t="shared" si="0"/>
        <v>0</v>
      </c>
    </row>
    <row r="25" spans="4:32" ht="15" customHeight="1">
      <c r="D25" s="35"/>
      <c r="E25" s="8" t="s">
        <v>71</v>
      </c>
      <c r="F25" s="9" t="s">
        <v>7</v>
      </c>
      <c r="G25" s="9"/>
      <c r="H25" s="68" t="e">
        <f t="shared" ref="H25:N27" si="11">ROUND((H31+H37+H45+H124+H51),1)</f>
        <v>#REF!</v>
      </c>
      <c r="I25" s="60" t="e">
        <f t="shared" si="11"/>
        <v>#REF!</v>
      </c>
      <c r="J25" s="60" t="e">
        <f t="shared" si="11"/>
        <v>#REF!</v>
      </c>
      <c r="K25" s="60" t="e">
        <f t="shared" si="11"/>
        <v>#REF!</v>
      </c>
      <c r="L25" s="60" t="e">
        <f t="shared" si="11"/>
        <v>#REF!</v>
      </c>
      <c r="M25" s="60" t="e">
        <f t="shared" si="11"/>
        <v>#REF!</v>
      </c>
      <c r="N25" s="60" t="e">
        <f t="shared" si="11"/>
        <v>#REF!</v>
      </c>
      <c r="O25" s="70" t="e">
        <f>IF(L25=0,"",(H25-L25)/L25)</f>
        <v>#REF!</v>
      </c>
      <c r="P25" s="4" t="e">
        <f>IF(I25=0,"",(H25-I25)/I25)</f>
        <v>#REF!</v>
      </c>
      <c r="Q25" s="60" t="e">
        <f t="shared" ref="Q25:R27" si="12">ROUND((Q31+Q37+Q45+Q124+Q51),1)</f>
        <v>#REF!</v>
      </c>
      <c r="R25" s="60" t="e">
        <f t="shared" si="12"/>
        <v>#REF!</v>
      </c>
      <c r="S25" s="4" t="e">
        <f>IF(R25=0,"",(Q25-R25)/R25)</f>
        <v>#REF!</v>
      </c>
      <c r="T25" s="3" t="e">
        <f t="shared" ref="T25:U27" si="13">ROUND((T31+T37+T45+T124+T51),1)</f>
        <v>#REF!</v>
      </c>
      <c r="U25" s="3" t="e">
        <f t="shared" si="13"/>
        <v>#REF!</v>
      </c>
      <c r="V25" s="4" t="e">
        <f>IF(U25=0,"",(T25-U25)/U25)</f>
        <v>#REF!</v>
      </c>
      <c r="W25" s="3" t="e">
        <f t="shared" ref="W25:X27" si="14">ROUND((W31+W37+W45+W124+W51),1)</f>
        <v>#REF!</v>
      </c>
      <c r="X25" s="3" t="e">
        <f t="shared" si="14"/>
        <v>#REF!</v>
      </c>
      <c r="Y25" s="4" t="e">
        <f>IF(X25=0,"",(W25-X25)/X25)</f>
        <v>#REF!</v>
      </c>
      <c r="Z25" s="40"/>
      <c r="AB25" s="31" t="e">
        <f t="shared" si="1"/>
        <v>#REF!</v>
      </c>
      <c r="AC25" s="31"/>
      <c r="AD25" s="31"/>
      <c r="AE25" s="3" t="e">
        <f>ROUND((AE31+AE37+AE45+AE124+AE51),1)</f>
        <v>#REF!</v>
      </c>
      <c r="AF25" s="110" t="e">
        <f t="shared" si="0"/>
        <v>#REF!</v>
      </c>
    </row>
    <row r="26" spans="4:32" ht="15" customHeight="1">
      <c r="D26" s="35"/>
      <c r="E26" s="43" t="s">
        <v>0</v>
      </c>
      <c r="F26" s="9" t="s">
        <v>7</v>
      </c>
      <c r="G26" s="9"/>
      <c r="H26" s="68" t="e">
        <f t="shared" si="11"/>
        <v>#REF!</v>
      </c>
      <c r="I26" s="60" t="e">
        <f t="shared" si="11"/>
        <v>#REF!</v>
      </c>
      <c r="J26" s="60" t="e">
        <f t="shared" si="11"/>
        <v>#REF!</v>
      </c>
      <c r="K26" s="60" t="e">
        <f t="shared" si="11"/>
        <v>#REF!</v>
      </c>
      <c r="L26" s="60" t="e">
        <f t="shared" si="11"/>
        <v>#REF!</v>
      </c>
      <c r="M26" s="60" t="e">
        <f t="shared" si="11"/>
        <v>#REF!</v>
      </c>
      <c r="N26" s="60" t="e">
        <f t="shared" si="11"/>
        <v>#REF!</v>
      </c>
      <c r="O26" s="70" t="e">
        <f>IF(L26=0,"",(H26-L26)/L26)</f>
        <v>#REF!</v>
      </c>
      <c r="P26" s="4" t="e">
        <f>IF(I26=0,"",(H26-I26)/I26)</f>
        <v>#REF!</v>
      </c>
      <c r="Q26" s="60" t="e">
        <f t="shared" si="12"/>
        <v>#REF!</v>
      </c>
      <c r="R26" s="60" t="e">
        <f t="shared" si="12"/>
        <v>#REF!</v>
      </c>
      <c r="S26" s="4" t="e">
        <f>IF(R26=0,"",(Q26-R26)/R26)</f>
        <v>#REF!</v>
      </c>
      <c r="T26" s="3" t="e">
        <f t="shared" si="13"/>
        <v>#REF!</v>
      </c>
      <c r="U26" s="3" t="e">
        <f t="shared" si="13"/>
        <v>#REF!</v>
      </c>
      <c r="V26" s="4" t="e">
        <f>IF(U26=0,"",(T26-U26)/U26)</f>
        <v>#REF!</v>
      </c>
      <c r="W26" s="3" t="e">
        <f t="shared" si="14"/>
        <v>#REF!</v>
      </c>
      <c r="X26" s="3" t="e">
        <f t="shared" si="14"/>
        <v>#REF!</v>
      </c>
      <c r="Y26" s="4" t="e">
        <f>IF(X26=0,"",(W26-X26)/X26)</f>
        <v>#REF!</v>
      </c>
      <c r="Z26" s="40"/>
      <c r="AB26" s="31" t="e">
        <f t="shared" si="1"/>
        <v>#REF!</v>
      </c>
      <c r="AC26" s="31"/>
      <c r="AD26" s="31"/>
      <c r="AE26" s="3" t="e">
        <f>ROUND((AE32+AE38+AE46+AE125+AE52),1)</f>
        <v>#REF!</v>
      </c>
      <c r="AF26" s="110" t="e">
        <f t="shared" si="0"/>
        <v>#REF!</v>
      </c>
    </row>
    <row r="27" spans="4:32" ht="15" customHeight="1">
      <c r="D27" s="35"/>
      <c r="E27" s="43" t="s">
        <v>1</v>
      </c>
      <c r="F27" s="9" t="s">
        <v>7</v>
      </c>
      <c r="G27" s="9"/>
      <c r="H27" s="68" t="e">
        <f t="shared" si="11"/>
        <v>#REF!</v>
      </c>
      <c r="I27" s="60" t="e">
        <f t="shared" si="11"/>
        <v>#REF!</v>
      </c>
      <c r="J27" s="60" t="e">
        <f t="shared" si="11"/>
        <v>#REF!</v>
      </c>
      <c r="K27" s="60" t="e">
        <f t="shared" si="11"/>
        <v>#REF!</v>
      </c>
      <c r="L27" s="60" t="e">
        <f t="shared" si="11"/>
        <v>#REF!</v>
      </c>
      <c r="M27" s="60" t="e">
        <f t="shared" si="11"/>
        <v>#REF!</v>
      </c>
      <c r="N27" s="60" t="e">
        <f t="shared" si="11"/>
        <v>#REF!</v>
      </c>
      <c r="O27" s="70" t="e">
        <f>IF(L27=0,"",(H27-L27)/L27)</f>
        <v>#REF!</v>
      </c>
      <c r="P27" s="4" t="e">
        <f>IF(I27=0,"",(H27-I27)/I27)</f>
        <v>#REF!</v>
      </c>
      <c r="Q27" s="60" t="e">
        <f t="shared" si="12"/>
        <v>#REF!</v>
      </c>
      <c r="R27" s="60" t="e">
        <f t="shared" si="12"/>
        <v>#REF!</v>
      </c>
      <c r="S27" s="4" t="e">
        <f>IF(R27=0,"",(Q27-R27)/R27)</f>
        <v>#REF!</v>
      </c>
      <c r="T27" s="3" t="e">
        <f t="shared" si="13"/>
        <v>#REF!</v>
      </c>
      <c r="U27" s="3" t="e">
        <f t="shared" si="13"/>
        <v>#REF!</v>
      </c>
      <c r="V27" s="4" t="e">
        <f>IF(U27=0,"",(T27-U27)/U27)</f>
        <v>#REF!</v>
      </c>
      <c r="W27" s="3" t="e">
        <f t="shared" si="14"/>
        <v>#REF!</v>
      </c>
      <c r="X27" s="3" t="e">
        <f t="shared" si="14"/>
        <v>#REF!</v>
      </c>
      <c r="Y27" s="4" t="e">
        <f>IF(X27=0,"",(W27-X27)/X27)</f>
        <v>#REF!</v>
      </c>
      <c r="Z27" s="40"/>
      <c r="AB27" s="31" t="e">
        <f t="shared" si="1"/>
        <v>#REF!</v>
      </c>
      <c r="AC27" s="31"/>
      <c r="AD27" s="31"/>
      <c r="AE27" s="3" t="e">
        <f>ROUND((AE33+AE39+AE47+AE126+AE53),1)</f>
        <v>#REF!</v>
      </c>
      <c r="AF27" s="110" t="e">
        <f t="shared" si="0"/>
        <v>#REF!</v>
      </c>
    </row>
    <row r="28" spans="4:32" ht="15" customHeight="1">
      <c r="D28" s="35"/>
      <c r="E28" s="8" t="s">
        <v>72</v>
      </c>
      <c r="F28" s="16" t="s">
        <v>54</v>
      </c>
      <c r="G28" s="16"/>
      <c r="H28" s="79" t="e">
        <f>ROUND((H34+H40+H48+H54),1)</f>
        <v>#REF!</v>
      </c>
      <c r="I28" s="63" t="e">
        <f>ROUND((I34+I40+I48+I54),1)</f>
        <v>#REF!</v>
      </c>
      <c r="J28" s="63" t="e">
        <f>ROUND((J34+J40+J48+J54),1)</f>
        <v>#REF!</v>
      </c>
      <c r="K28" s="63" t="e">
        <f>ROUND((K34+K40+K48+K54),1)-1</f>
        <v>#REF!</v>
      </c>
      <c r="L28" s="63" t="e">
        <f>ROUND((L34+L40+L48+L54),1)-1</f>
        <v>#REF!</v>
      </c>
      <c r="M28" s="63" t="e">
        <f>ROUND((M34+M40+M48+M54),1)-1</f>
        <v>#REF!</v>
      </c>
      <c r="N28" s="63" t="e">
        <f>ROUND((N34+N40+N48+N54),1)-1</f>
        <v>#REF!</v>
      </c>
      <c r="O28" s="70" t="e">
        <f>IF(L28=0,"",(H28-L28)/L28)</f>
        <v>#REF!</v>
      </c>
      <c r="P28" s="4" t="e">
        <f>IF(I28=0,"",(H28-I28)/I28)</f>
        <v>#REF!</v>
      </c>
      <c r="Q28" s="63" t="e">
        <f>ROUND((Q34+Q40+Q48+Q54),1)-3</f>
        <v>#REF!</v>
      </c>
      <c r="R28" s="63" t="e">
        <f>ROUND((R34+R40+R48+R54),1)-3</f>
        <v>#REF!</v>
      </c>
      <c r="S28" s="4" t="e">
        <f>IF(R28=0,"",(Q28-R28)/R28)</f>
        <v>#REF!</v>
      </c>
      <c r="T28" s="5" t="e">
        <f>ROUND((T34+T40+T48+T54),1)-3</f>
        <v>#REF!</v>
      </c>
      <c r="U28" s="5" t="e">
        <f>ROUND((U34+U40+U48+U54),1)-3</f>
        <v>#REF!</v>
      </c>
      <c r="V28" s="4" t="e">
        <f>IF(U28=0,"",(T28-U28)/U28)</f>
        <v>#REF!</v>
      </c>
      <c r="W28" s="5" t="e">
        <f>ROUND((W34+W40+W48+W54),1)-3</f>
        <v>#REF!</v>
      </c>
      <c r="X28" s="5" t="e">
        <f>ROUND((X34+X40+X48+X54),1)</f>
        <v>#REF!</v>
      </c>
      <c r="Y28" s="4" t="e">
        <f>IF(X28=0,"",(W28-X28)/X28)</f>
        <v>#REF!</v>
      </c>
      <c r="Z28" s="40"/>
      <c r="AB28" s="31" t="e">
        <f t="shared" si="1"/>
        <v>#REF!</v>
      </c>
      <c r="AC28" s="31"/>
      <c r="AD28" s="31"/>
      <c r="AE28" s="5" t="e">
        <f>ROUND((AE34+AE40+AE48+AE54),1)-3</f>
        <v>#REF!</v>
      </c>
      <c r="AF28" s="110" t="e">
        <f t="shared" si="0"/>
        <v>#REF!</v>
      </c>
    </row>
    <row r="29" spans="4:32" ht="15" customHeight="1">
      <c r="D29" s="35"/>
      <c r="E29" s="8" t="s">
        <v>73</v>
      </c>
      <c r="F29" s="17" t="s">
        <v>20</v>
      </c>
      <c r="G29" s="17"/>
      <c r="H29" s="80" t="e">
        <f t="shared" ref="H29:N29" si="15">SUM(H34*H35+H40*H41+H48*H49+H54*H55)/H28</f>
        <v>#REF!</v>
      </c>
      <c r="I29" s="10" t="e">
        <f t="shared" si="15"/>
        <v>#REF!</v>
      </c>
      <c r="J29" s="10" t="e">
        <f t="shared" si="15"/>
        <v>#REF!</v>
      </c>
      <c r="K29" s="10" t="e">
        <f t="shared" si="15"/>
        <v>#REF!</v>
      </c>
      <c r="L29" s="10" t="e">
        <f t="shared" si="15"/>
        <v>#REF!</v>
      </c>
      <c r="M29" s="10" t="e">
        <f t="shared" si="15"/>
        <v>#REF!</v>
      </c>
      <c r="N29" s="10" t="e">
        <f t="shared" si="15"/>
        <v>#REF!</v>
      </c>
      <c r="O29" s="70" t="e">
        <f>IF(L29=0,"",(H29-L29)/L29)</f>
        <v>#REF!</v>
      </c>
      <c r="P29" s="4" t="e">
        <f>IF(I29=0,"",(H29-I29)/I29)</f>
        <v>#REF!</v>
      </c>
      <c r="Q29" s="10" t="e">
        <f>SUM(Q34*Q35+Q40*Q41+Q48*Q49+Q54*Q55)/Q28</f>
        <v>#REF!</v>
      </c>
      <c r="R29" s="10" t="e">
        <f>SUM(R34*R35+R40*R41+R48*R49+R54*R55)/R28</f>
        <v>#REF!</v>
      </c>
      <c r="S29" s="4" t="e">
        <f>IF(R29=0,"",(Q29-R29)/R29)</f>
        <v>#REF!</v>
      </c>
      <c r="T29" s="6" t="e">
        <f>SUM(T34*T35+T40*T41+T48*T49+T54*T55)/T28</f>
        <v>#REF!</v>
      </c>
      <c r="U29" s="6" t="e">
        <f>SUM(U34*U35+U40*U41+U48*U49+U54*U55)/U28</f>
        <v>#REF!</v>
      </c>
      <c r="V29" s="4" t="e">
        <f>IF(U29=0,"",(T29-U29)/U29)</f>
        <v>#REF!</v>
      </c>
      <c r="W29" s="6" t="e">
        <f>SUM(W34*W35+W40*W41+W48*W49+W54*W55)/W28</f>
        <v>#REF!</v>
      </c>
      <c r="X29" s="6" t="e">
        <f>SUM(X34*X35+X40*X41+X48*X49+X54*X55)/X28</f>
        <v>#REF!</v>
      </c>
      <c r="Y29" s="4" t="e">
        <f>IF(X29=0,"",(W29-X29)/X29)</f>
        <v>#REF!</v>
      </c>
      <c r="Z29" s="40"/>
      <c r="AB29" s="31"/>
      <c r="AC29" s="31"/>
      <c r="AD29" s="31"/>
      <c r="AE29" s="6" t="e">
        <f>SUM(AE34*AE35+AE40*AE41+AE48*AE49+AE54*AE55)/AE28</f>
        <v>#REF!</v>
      </c>
      <c r="AF29" s="110" t="e">
        <f t="shared" si="0"/>
        <v>#REF!</v>
      </c>
    </row>
    <row r="30" spans="4:32" ht="15" customHeight="1">
      <c r="D30" s="35"/>
      <c r="E30" s="71" t="s">
        <v>24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3"/>
      <c r="Z30" s="40"/>
      <c r="AB30" s="31"/>
      <c r="AC30" s="31"/>
      <c r="AD30" s="31"/>
      <c r="AE30" s="72"/>
      <c r="AF30" s="110">
        <f t="shared" si="0"/>
        <v>0</v>
      </c>
    </row>
    <row r="31" spans="4:32" ht="15" customHeight="1">
      <c r="D31" s="35"/>
      <c r="E31" s="43" t="s">
        <v>71</v>
      </c>
      <c r="F31" s="9" t="s">
        <v>7</v>
      </c>
      <c r="G31" s="9"/>
      <c r="H31" s="68" t="e">
        <f>ROUND(#REF!/$A$1,1)</f>
        <v>#REF!</v>
      </c>
      <c r="I31" s="60" t="e">
        <f>ROUND(#REF!/$A$1,1)</f>
        <v>#REF!</v>
      </c>
      <c r="J31" s="60" t="e">
        <f>ROUND(#REF!/$A$1,1)</f>
        <v>#REF!</v>
      </c>
      <c r="K31" s="60" t="e">
        <f>ROUND(#REF!/$A$1,1)</f>
        <v>#REF!</v>
      </c>
      <c r="L31" s="60" t="e">
        <f>ROUND(#REF!/$A$1,1)</f>
        <v>#REF!</v>
      </c>
      <c r="M31" s="60" t="e">
        <f>ROUND(#REF!/$A$1,1)</f>
        <v>#REF!</v>
      </c>
      <c r="N31" s="60" t="e">
        <f>ROUND(#REF!/$A$1,1)</f>
        <v>#REF!</v>
      </c>
      <c r="O31" s="70" t="e">
        <f>IF(L31=0,"",(H31-L31)/L31)</f>
        <v>#REF!</v>
      </c>
      <c r="P31" s="4" t="e">
        <f>IF(I31=0,"",(H31-I31)/I31)</f>
        <v>#REF!</v>
      </c>
      <c r="Q31" s="60" t="e">
        <f>ROUND(#REF!/$A$1,1)</f>
        <v>#REF!</v>
      </c>
      <c r="R31" s="60" t="e">
        <f>ROUND(#REF!/$A$1,1)</f>
        <v>#REF!</v>
      </c>
      <c r="S31" s="4" t="e">
        <f>IF(R31=0,"",(Q31-R31)/R31)</f>
        <v>#REF!</v>
      </c>
      <c r="T31" s="3" t="e">
        <f>H31+I31+J31</f>
        <v>#REF!</v>
      </c>
      <c r="U31" s="3" t="e">
        <f>ROUND(#REF!/$A$1,1)</f>
        <v>#REF!</v>
      </c>
      <c r="V31" s="4" t="e">
        <f>IF(U31=0,"",(T31-U31)/U31)</f>
        <v>#REF!</v>
      </c>
      <c r="W31" s="3" t="e">
        <f>ROUND(#REF!/$A$1,1)</f>
        <v>#REF!</v>
      </c>
      <c r="X31" s="3" t="e">
        <f>ROUND(#REF!/$A$1,1)</f>
        <v>#REF!</v>
      </c>
      <c r="Y31" s="4" t="e">
        <f>IF(X31=0,"",(W31-X31)/X31)</f>
        <v>#REF!</v>
      </c>
      <c r="Z31" s="40"/>
      <c r="AB31" s="31" t="e">
        <f t="shared" si="1"/>
        <v>#REF!</v>
      </c>
      <c r="AC31" s="31"/>
      <c r="AD31" s="31"/>
      <c r="AE31" s="3" t="e">
        <f>ROUND(#REF!/$A$1,1)</f>
        <v>#REF!</v>
      </c>
      <c r="AF31" s="110" t="e">
        <f t="shared" si="0"/>
        <v>#REF!</v>
      </c>
    </row>
    <row r="32" spans="4:32" ht="15" customHeight="1">
      <c r="D32" s="35"/>
      <c r="E32" s="44" t="s">
        <v>0</v>
      </c>
      <c r="F32" s="9" t="s">
        <v>7</v>
      </c>
      <c r="G32" s="9"/>
      <c r="H32" s="68" t="e">
        <f>ROUND(#REF!/$A$1,1)</f>
        <v>#REF!</v>
      </c>
      <c r="I32" s="60" t="e">
        <f>ROUND(#REF!/$A$1,1)</f>
        <v>#REF!</v>
      </c>
      <c r="J32" s="60" t="e">
        <f>ROUND(#REF!/$A$1,1)</f>
        <v>#REF!</v>
      </c>
      <c r="K32" s="60" t="e">
        <f>ROUND(#REF!/$A$1,1)</f>
        <v>#REF!</v>
      </c>
      <c r="L32" s="60" t="e">
        <f>ROUND(#REF!/$A$1,1)</f>
        <v>#REF!</v>
      </c>
      <c r="M32" s="60" t="e">
        <f>ROUND(#REF!/$A$1,1)</f>
        <v>#REF!</v>
      </c>
      <c r="N32" s="60" t="e">
        <f>ROUND(#REF!/$A$1,1)</f>
        <v>#REF!</v>
      </c>
      <c r="O32" s="70" t="e">
        <f>IF(L32=0,"",(H32-L32)/L32)</f>
        <v>#REF!</v>
      </c>
      <c r="P32" s="4" t="e">
        <f>IF(I32=0,"",(H32-I32)/I32)</f>
        <v>#REF!</v>
      </c>
      <c r="Q32" s="60" t="e">
        <f>ROUND(#REF!/$A$1,1)</f>
        <v>#REF!</v>
      </c>
      <c r="R32" s="60" t="e">
        <f>ROUND(#REF!/$A$1,1)</f>
        <v>#REF!</v>
      </c>
      <c r="S32" s="4" t="e">
        <f>IF(R32=0,"",(Q32-R32)/R32)</f>
        <v>#REF!</v>
      </c>
      <c r="T32" s="3" t="e">
        <f>H32+I32+J32</f>
        <v>#REF!</v>
      </c>
      <c r="U32" s="3" t="e">
        <f>ROUND(#REF!/$A$1,1)</f>
        <v>#REF!</v>
      </c>
      <c r="V32" s="4" t="e">
        <f>IF(U32=0,"",(T32-U32)/U32)</f>
        <v>#REF!</v>
      </c>
      <c r="W32" s="3" t="e">
        <f>ROUND(#REF!/$A$1,1)</f>
        <v>#REF!</v>
      </c>
      <c r="X32" s="3" t="e">
        <f>ROUND(#REF!/$A$1,1)</f>
        <v>#REF!</v>
      </c>
      <c r="Y32" s="4" t="e">
        <f>IF(X32=0,"",(W32-X32)/X32)</f>
        <v>#REF!</v>
      </c>
      <c r="Z32" s="40"/>
      <c r="AB32" s="31" t="e">
        <f t="shared" si="1"/>
        <v>#REF!</v>
      </c>
      <c r="AC32" s="31"/>
      <c r="AD32" s="31"/>
      <c r="AE32" s="3" t="e">
        <f>ROUND(#REF!/$A$1,1)</f>
        <v>#REF!</v>
      </c>
      <c r="AF32" s="110" t="e">
        <f t="shared" si="0"/>
        <v>#REF!</v>
      </c>
    </row>
    <row r="33" spans="4:32" ht="15" customHeight="1">
      <c r="D33" s="35"/>
      <c r="E33" s="44" t="s">
        <v>1</v>
      </c>
      <c r="F33" s="9" t="s">
        <v>7</v>
      </c>
      <c r="G33" s="9"/>
      <c r="H33" s="68" t="e">
        <f>ROUND(#REF!/$A$1,1)</f>
        <v>#REF!</v>
      </c>
      <c r="I33" s="60" t="e">
        <f>ROUND(#REF!/$A$1,1)</f>
        <v>#REF!</v>
      </c>
      <c r="J33" s="60" t="e">
        <f>ROUND(#REF!/$A$1,1)</f>
        <v>#REF!</v>
      </c>
      <c r="K33" s="60" t="e">
        <f>ROUND(#REF!/$A$1,1)</f>
        <v>#REF!</v>
      </c>
      <c r="L33" s="60" t="e">
        <f>ROUND(#REF!/$A$1,1)</f>
        <v>#REF!</v>
      </c>
      <c r="M33" s="60" t="e">
        <f>ROUND(#REF!/$A$1,1)</f>
        <v>#REF!</v>
      </c>
      <c r="N33" s="60" t="e">
        <f>ROUND(#REF!/$A$1,1)</f>
        <v>#REF!</v>
      </c>
      <c r="O33" s="70" t="e">
        <f>IF(L33=0,"",(H33-L33)/L33)</f>
        <v>#REF!</v>
      </c>
      <c r="P33" s="4" t="e">
        <f>IF(I33=0,"",(H33-I33)/I33)</f>
        <v>#REF!</v>
      </c>
      <c r="Q33" s="60" t="e">
        <f>ROUND(#REF!/$A$1,1)</f>
        <v>#REF!</v>
      </c>
      <c r="R33" s="60" t="e">
        <f>ROUND(#REF!/$A$1,1)</f>
        <v>#REF!</v>
      </c>
      <c r="S33" s="4" t="e">
        <f>IF(R33=0,"",(Q33-R33)/R33)</f>
        <v>#REF!</v>
      </c>
      <c r="T33" s="3" t="e">
        <f>H33+I33+J33</f>
        <v>#REF!</v>
      </c>
      <c r="U33" s="3" t="e">
        <f>ROUND(#REF!/$A$1,1)</f>
        <v>#REF!</v>
      </c>
      <c r="V33" s="4" t="e">
        <f>IF(U33=0,"",(T33-U33)/U33)</f>
        <v>#REF!</v>
      </c>
      <c r="W33" s="3" t="e">
        <f>ROUND(#REF!/$A$1,1)</f>
        <v>#REF!</v>
      </c>
      <c r="X33" s="3" t="e">
        <f>ROUND(#REF!/$A$1,1)</f>
        <v>#REF!</v>
      </c>
      <c r="Y33" s="4" t="e">
        <f>IF(X33=0,"",(W33-X33)/X33)</f>
        <v>#REF!</v>
      </c>
      <c r="Z33" s="40"/>
      <c r="AB33" s="31" t="e">
        <f t="shared" si="1"/>
        <v>#REF!</v>
      </c>
      <c r="AC33" s="31"/>
      <c r="AD33" s="31"/>
      <c r="AE33" s="3" t="e">
        <f>ROUND(#REF!/$A$1,1)</f>
        <v>#REF!</v>
      </c>
      <c r="AF33" s="110" t="e">
        <f t="shared" si="0"/>
        <v>#REF!</v>
      </c>
    </row>
    <row r="34" spans="4:32" ht="15" customHeight="1">
      <c r="D34" s="35"/>
      <c r="E34" s="43" t="s">
        <v>72</v>
      </c>
      <c r="F34" s="16" t="s">
        <v>54</v>
      </c>
      <c r="G34" s="16"/>
      <c r="H34" s="79" t="e">
        <f>ROUND(#REF!/$A$1,1)</f>
        <v>#REF!</v>
      </c>
      <c r="I34" s="63" t="e">
        <f>ROUND(#REF!/$A$1,1)</f>
        <v>#REF!</v>
      </c>
      <c r="J34" s="63" t="e">
        <f>ROUND(#REF!/$A$1,1)</f>
        <v>#REF!</v>
      </c>
      <c r="K34" s="63" t="e">
        <f>ROUND(#REF!/$A$1,1)</f>
        <v>#REF!</v>
      </c>
      <c r="L34" s="63" t="e">
        <f>ROUND(#REF!/$A$1,1)</f>
        <v>#REF!</v>
      </c>
      <c r="M34" s="63" t="e">
        <f>ROUND(#REF!/$A$1,1)</f>
        <v>#REF!</v>
      </c>
      <c r="N34" s="63" t="e">
        <f>ROUND(#REF!/$A$1,1)</f>
        <v>#REF!</v>
      </c>
      <c r="O34" s="70" t="e">
        <f>IF(L34=0,"",(H34-L34)/L34)</f>
        <v>#REF!</v>
      </c>
      <c r="P34" s="4" t="e">
        <f>IF(I34=0,"",(H34-I34)/I34)</f>
        <v>#REF!</v>
      </c>
      <c r="Q34" s="63" t="e">
        <f>ROUND(#REF!/$A$1,1)</f>
        <v>#REF!</v>
      </c>
      <c r="R34" s="63" t="e">
        <f>ROUND(#REF!/$A$1,1)</f>
        <v>#REF!</v>
      </c>
      <c r="S34" s="4" t="e">
        <f>IF(R34=0,"",(Q34-R34)/R34)</f>
        <v>#REF!</v>
      </c>
      <c r="T34" s="3" t="e">
        <f>H34+I34+J34</f>
        <v>#REF!</v>
      </c>
      <c r="U34" s="5" t="e">
        <f>ROUND(#REF!/$A$1,1)</f>
        <v>#REF!</v>
      </c>
      <c r="V34" s="4" t="e">
        <f>IF(U34=0,"",(T34-U34)/U34)</f>
        <v>#REF!</v>
      </c>
      <c r="W34" s="5" t="e">
        <f>ROUND(#REF!/$A$1,1)</f>
        <v>#REF!</v>
      </c>
      <c r="X34" s="5" t="e">
        <f>ROUND(#REF!/$A$1,1)</f>
        <v>#REF!</v>
      </c>
      <c r="Y34" s="4" t="e">
        <f>IF(X34=0,"",(W34-X34)/X34)</f>
        <v>#REF!</v>
      </c>
      <c r="Z34" s="40"/>
      <c r="AB34" s="31" t="e">
        <f t="shared" si="1"/>
        <v>#REF!</v>
      </c>
      <c r="AC34" s="31"/>
      <c r="AD34" s="31"/>
      <c r="AE34" s="5" t="e">
        <f>ROUND(#REF!/$A$1,1)</f>
        <v>#REF!</v>
      </c>
      <c r="AF34" s="110" t="e">
        <f t="shared" si="0"/>
        <v>#REF!</v>
      </c>
    </row>
    <row r="35" spans="4:32" ht="15" customHeight="1">
      <c r="D35" s="35"/>
      <c r="E35" s="43" t="s">
        <v>73</v>
      </c>
      <c r="F35" s="17" t="s">
        <v>20</v>
      </c>
      <c r="G35" s="17"/>
      <c r="H35" s="80" t="e">
        <f>#REF!*1</f>
        <v>#REF!</v>
      </c>
      <c r="I35" s="10" t="e">
        <f>#REF!*1</f>
        <v>#REF!</v>
      </c>
      <c r="J35" s="10" t="e">
        <f>#REF!*1</f>
        <v>#REF!</v>
      </c>
      <c r="K35" s="10" t="e">
        <f>#REF!*1</f>
        <v>#REF!</v>
      </c>
      <c r="L35" s="10" t="e">
        <f>#REF!*1</f>
        <v>#REF!</v>
      </c>
      <c r="M35" s="10" t="e">
        <f>#REF!*1</f>
        <v>#REF!</v>
      </c>
      <c r="N35" s="10" t="e">
        <f>#REF!*1</f>
        <v>#REF!</v>
      </c>
      <c r="O35" s="70" t="e">
        <f>IF(L35=0,"",(H35-L35)/L35)</f>
        <v>#REF!</v>
      </c>
      <c r="P35" s="4" t="e">
        <f>IF(I35=0,"",(H35-I35)/I35)</f>
        <v>#REF!</v>
      </c>
      <c r="Q35" s="10" t="e">
        <f>#REF!*1</f>
        <v>#REF!</v>
      </c>
      <c r="R35" s="10" t="e">
        <f>#REF!*1</f>
        <v>#REF!</v>
      </c>
      <c r="S35" s="4" t="e">
        <f>IF(R35=0,"",(Q35-R35)/R35)</f>
        <v>#REF!</v>
      </c>
      <c r="T35" s="6" t="e">
        <f>#REF!*1</f>
        <v>#REF!</v>
      </c>
      <c r="U35" s="6" t="e">
        <f>#REF!*1</f>
        <v>#REF!</v>
      </c>
      <c r="V35" s="4" t="e">
        <f>IF(U35=0,"",(T35-U35)/U35)</f>
        <v>#REF!</v>
      </c>
      <c r="W35" s="6" t="e">
        <f>#REF!*1</f>
        <v>#REF!</v>
      </c>
      <c r="X35" s="6" t="e">
        <f>#REF!*1</f>
        <v>#REF!</v>
      </c>
      <c r="Y35" s="4" t="e">
        <f>IF(X35=0,"",(W35-X35)/X35)</f>
        <v>#REF!</v>
      </c>
      <c r="Z35" s="40"/>
      <c r="AB35" s="31"/>
      <c r="AC35" s="31"/>
      <c r="AD35" s="31"/>
      <c r="AE35" s="6" t="e">
        <f>#REF!*1</f>
        <v>#REF!</v>
      </c>
      <c r="AF35" s="110" t="e">
        <f t="shared" si="0"/>
        <v>#REF!</v>
      </c>
    </row>
    <row r="36" spans="4:32" ht="15" customHeight="1">
      <c r="D36" s="35"/>
      <c r="E36" s="71" t="s">
        <v>25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3"/>
      <c r="Z36" s="40"/>
      <c r="AB36" s="31"/>
      <c r="AE36" s="72"/>
      <c r="AF36" s="110">
        <f t="shared" si="0"/>
        <v>0</v>
      </c>
    </row>
    <row r="37" spans="4:32" ht="15" customHeight="1">
      <c r="D37" s="35"/>
      <c r="E37" s="43" t="s">
        <v>71</v>
      </c>
      <c r="F37" s="9" t="s">
        <v>7</v>
      </c>
      <c r="G37" s="9"/>
      <c r="H37" s="68" t="e">
        <f>ROUND(#REF!/$A$1,1)</f>
        <v>#REF!</v>
      </c>
      <c r="I37" s="60" t="e">
        <f>ROUND(#REF!/$A$1,1)</f>
        <v>#REF!</v>
      </c>
      <c r="J37" s="60" t="e">
        <f>ROUND(#REF!/$A$1,1)</f>
        <v>#REF!</v>
      </c>
      <c r="K37" s="60" t="e">
        <f>ROUND(#REF!/$A$1,1)</f>
        <v>#REF!</v>
      </c>
      <c r="L37" s="60" t="e">
        <f>ROUND(#REF!/$A$1,1)</f>
        <v>#REF!</v>
      </c>
      <c r="M37" s="60" t="e">
        <f>ROUND(#REF!/$A$1,1)</f>
        <v>#REF!</v>
      </c>
      <c r="N37" s="60" t="e">
        <f>ROUND(#REF!/$A$1,1)</f>
        <v>#REF!</v>
      </c>
      <c r="O37" s="70" t="e">
        <f>IF(L37=0,"",(H37-L37)/L37)</f>
        <v>#REF!</v>
      </c>
      <c r="P37" s="4" t="e">
        <f>IF(I37=0,"",(H37-I37)/I37)</f>
        <v>#REF!</v>
      </c>
      <c r="Q37" s="60" t="e">
        <f>ROUND(#REF!/$A$1,1)</f>
        <v>#REF!</v>
      </c>
      <c r="R37" s="60" t="e">
        <f>ROUND(#REF!/$A$1,1)</f>
        <v>#REF!</v>
      </c>
      <c r="S37" s="4" t="e">
        <f>IF(R37=0,"",(Q37-R37)/R37)</f>
        <v>#REF!</v>
      </c>
      <c r="T37" s="3" t="e">
        <f>H37+I37+J37</f>
        <v>#REF!</v>
      </c>
      <c r="U37" s="3" t="e">
        <f>ROUND(#REF!/$A$1,1)</f>
        <v>#REF!</v>
      </c>
      <c r="V37" s="4" t="e">
        <f>IF(U37=0,"",(T37-U37)/U37)</f>
        <v>#REF!</v>
      </c>
      <c r="W37" s="3" t="e">
        <f>ROUND(#REF!/$A$1,1)</f>
        <v>#REF!</v>
      </c>
      <c r="X37" s="3" t="e">
        <f>ROUND(#REF!/$A$1,1)</f>
        <v>#REF!</v>
      </c>
      <c r="Y37" s="4" t="e">
        <f>IF(X37=0,"",(W37-X37)/X37)</f>
        <v>#REF!</v>
      </c>
      <c r="Z37" s="40"/>
      <c r="AB37" s="31" t="e">
        <f t="shared" si="1"/>
        <v>#REF!</v>
      </c>
      <c r="AC37" s="31"/>
      <c r="AE37" s="3" t="e">
        <f>ROUND(#REF!/$A$1,1)</f>
        <v>#REF!</v>
      </c>
      <c r="AF37" s="110" t="e">
        <f t="shared" si="0"/>
        <v>#REF!</v>
      </c>
    </row>
    <row r="38" spans="4:32" ht="15" customHeight="1">
      <c r="D38" s="35"/>
      <c r="E38" s="44" t="s">
        <v>0</v>
      </c>
      <c r="F38" s="9" t="s">
        <v>7</v>
      </c>
      <c r="G38" s="9"/>
      <c r="H38" s="68" t="e">
        <f>ROUND(#REF!/$A$1,1)</f>
        <v>#REF!</v>
      </c>
      <c r="I38" s="60" t="e">
        <f>ROUND(#REF!/$A$1,1)</f>
        <v>#REF!</v>
      </c>
      <c r="J38" s="60" t="e">
        <f>ROUND(#REF!/$A$1,1)</f>
        <v>#REF!</v>
      </c>
      <c r="K38" s="60" t="e">
        <f>ROUND(#REF!/$A$1,1)</f>
        <v>#REF!</v>
      </c>
      <c r="L38" s="60" t="e">
        <f>ROUND(#REF!/$A$1,1)</f>
        <v>#REF!</v>
      </c>
      <c r="M38" s="60" t="e">
        <f>ROUND(#REF!/$A$1,1)</f>
        <v>#REF!</v>
      </c>
      <c r="N38" s="60" t="e">
        <f>ROUND(#REF!/$A$1,1)</f>
        <v>#REF!</v>
      </c>
      <c r="O38" s="70" t="e">
        <f>IF(L38=0,"",(H38-L38)/L38)</f>
        <v>#REF!</v>
      </c>
      <c r="P38" s="4" t="e">
        <f>IF(I38=0,"",(H38-I38)/I38)</f>
        <v>#REF!</v>
      </c>
      <c r="Q38" s="60" t="e">
        <f>ROUND(#REF!/$A$1,1)</f>
        <v>#REF!</v>
      </c>
      <c r="R38" s="60" t="e">
        <f>ROUND(#REF!/$A$1,1)</f>
        <v>#REF!</v>
      </c>
      <c r="S38" s="4" t="e">
        <f>IF(R38=0,"",(Q38-R38)/R38)</f>
        <v>#REF!</v>
      </c>
      <c r="T38" s="3" t="e">
        <f>H38+I38+J38</f>
        <v>#REF!</v>
      </c>
      <c r="U38" s="3" t="e">
        <f>ROUND(#REF!/$A$1,1)</f>
        <v>#REF!</v>
      </c>
      <c r="V38" s="4" t="e">
        <f>IF(U38=0,"",(T38-U38)/U38)</f>
        <v>#REF!</v>
      </c>
      <c r="W38" s="3" t="e">
        <f>ROUND(#REF!/$A$1,1)</f>
        <v>#REF!</v>
      </c>
      <c r="X38" s="3" t="e">
        <f>ROUND(#REF!/$A$1,1)</f>
        <v>#REF!</v>
      </c>
      <c r="Y38" s="4" t="e">
        <f>IF(X38=0,"",(W38-X38)/X38)</f>
        <v>#REF!</v>
      </c>
      <c r="Z38" s="40"/>
      <c r="AB38" s="31" t="e">
        <f t="shared" si="1"/>
        <v>#REF!</v>
      </c>
      <c r="AC38" s="31"/>
      <c r="AE38" s="3" t="e">
        <f>ROUND(#REF!/$A$1,1)</f>
        <v>#REF!</v>
      </c>
      <c r="AF38" s="110" t="e">
        <f t="shared" si="0"/>
        <v>#REF!</v>
      </c>
    </row>
    <row r="39" spans="4:32" ht="15" customHeight="1">
      <c r="D39" s="35"/>
      <c r="E39" s="44" t="s">
        <v>1</v>
      </c>
      <c r="F39" s="9" t="s">
        <v>7</v>
      </c>
      <c r="G39" s="9"/>
      <c r="H39" s="68" t="e">
        <f>ROUND(#REF!/$A$1,1)</f>
        <v>#REF!</v>
      </c>
      <c r="I39" s="60" t="e">
        <f>ROUND(#REF!/$A$1,1)</f>
        <v>#REF!</v>
      </c>
      <c r="J39" s="60" t="e">
        <f>ROUND(#REF!/$A$1,1)</f>
        <v>#REF!</v>
      </c>
      <c r="K39" s="60" t="e">
        <f>ROUND(#REF!/$A$1,1)</f>
        <v>#REF!</v>
      </c>
      <c r="L39" s="60" t="e">
        <f>ROUND(#REF!/$A$1,1)</f>
        <v>#REF!</v>
      </c>
      <c r="M39" s="60" t="e">
        <f>ROUND(#REF!/$A$1,1)</f>
        <v>#REF!</v>
      </c>
      <c r="N39" s="60" t="e">
        <f>ROUND(#REF!/$A$1,1)</f>
        <v>#REF!</v>
      </c>
      <c r="O39" s="70" t="e">
        <f>IF(L39=0,"",(H39-L39)/L39)</f>
        <v>#REF!</v>
      </c>
      <c r="P39" s="4" t="e">
        <f>IF(I39=0,"",(H39-I39)/I39)</f>
        <v>#REF!</v>
      </c>
      <c r="Q39" s="60" t="e">
        <f>ROUND(#REF!/$A$1,1)</f>
        <v>#REF!</v>
      </c>
      <c r="R39" s="60" t="e">
        <f>ROUND(#REF!/$A$1,1)</f>
        <v>#REF!</v>
      </c>
      <c r="S39" s="4" t="e">
        <f>IF(R39=0,"",(Q39-R39)/R39)</f>
        <v>#REF!</v>
      </c>
      <c r="T39" s="3" t="e">
        <f>H39+I39+J39</f>
        <v>#REF!</v>
      </c>
      <c r="U39" s="3" t="e">
        <f>ROUND(#REF!/$A$1,1)</f>
        <v>#REF!</v>
      </c>
      <c r="V39" s="4" t="e">
        <f>IF(U39=0,"",(T39-U39)/U39)</f>
        <v>#REF!</v>
      </c>
      <c r="W39" s="3" t="e">
        <f>ROUND(#REF!/$A$1,1)</f>
        <v>#REF!</v>
      </c>
      <c r="X39" s="3" t="e">
        <f>ROUND(#REF!/$A$1,1)</f>
        <v>#REF!</v>
      </c>
      <c r="Y39" s="4" t="e">
        <f>IF(X39=0,"",(W39-X39)/X39)</f>
        <v>#REF!</v>
      </c>
      <c r="Z39" s="40"/>
      <c r="AB39" s="31" t="e">
        <f t="shared" si="1"/>
        <v>#REF!</v>
      </c>
      <c r="AC39" s="31"/>
      <c r="AE39" s="3" t="e">
        <f>ROUND(#REF!/$A$1,1)</f>
        <v>#REF!</v>
      </c>
      <c r="AF39" s="110" t="e">
        <f t="shared" si="0"/>
        <v>#REF!</v>
      </c>
    </row>
    <row r="40" spans="4:32" ht="15" customHeight="1">
      <c r="D40" s="35"/>
      <c r="E40" s="43" t="s">
        <v>72</v>
      </c>
      <c r="F40" s="16" t="s">
        <v>54</v>
      </c>
      <c r="G40" s="16"/>
      <c r="H40" s="79" t="e">
        <f>ROUND(#REF!/$A$1,1)</f>
        <v>#REF!</v>
      </c>
      <c r="I40" s="63" t="e">
        <f>ROUND(#REF!/$A$1,1)</f>
        <v>#REF!</v>
      </c>
      <c r="J40" s="63" t="e">
        <f>ROUND(#REF!/$A$1,1)</f>
        <v>#REF!</v>
      </c>
      <c r="K40" s="63" t="e">
        <f>ROUND(#REF!/$A$1,1)</f>
        <v>#REF!</v>
      </c>
      <c r="L40" s="63" t="e">
        <f>ROUND(#REF!/$A$1,1)</f>
        <v>#REF!</v>
      </c>
      <c r="M40" s="63" t="e">
        <f>ROUND(#REF!/$A$1,1)</f>
        <v>#REF!</v>
      </c>
      <c r="N40" s="63" t="e">
        <f>ROUND(#REF!/$A$1,1)</f>
        <v>#REF!</v>
      </c>
      <c r="O40" s="70" t="e">
        <f>IF(L40=0,"",(H40-L40)/L40)</f>
        <v>#REF!</v>
      </c>
      <c r="P40" s="4" t="e">
        <f>IF(I40=0,"",(H40-I40)/I40)</f>
        <v>#REF!</v>
      </c>
      <c r="Q40" s="63" t="e">
        <f>ROUND(#REF!/$A$1,1)</f>
        <v>#REF!</v>
      </c>
      <c r="R40" s="63" t="e">
        <f>ROUND(#REF!/$A$1,1)</f>
        <v>#REF!</v>
      </c>
      <c r="S40" s="4" t="e">
        <f>IF(R40=0,"",(Q40-R40)/R40)</f>
        <v>#REF!</v>
      </c>
      <c r="T40" s="3" t="e">
        <f>H40+I40+J40</f>
        <v>#REF!</v>
      </c>
      <c r="U40" s="5" t="e">
        <f>ROUND(#REF!/$A$1,1)</f>
        <v>#REF!</v>
      </c>
      <c r="V40" s="4" t="e">
        <f>IF(U40=0,"",(T40-U40)/U40)</f>
        <v>#REF!</v>
      </c>
      <c r="W40" s="5" t="e">
        <f>ROUND(#REF!/$A$1,1)</f>
        <v>#REF!</v>
      </c>
      <c r="X40" s="5" t="e">
        <f>ROUND(#REF!/$A$1,1)</f>
        <v>#REF!</v>
      </c>
      <c r="Y40" s="4" t="e">
        <f>IF(X40=0,"",(W40-X40)/X40)</f>
        <v>#REF!</v>
      </c>
      <c r="Z40" s="40"/>
      <c r="AB40" s="31" t="e">
        <f t="shared" si="1"/>
        <v>#REF!</v>
      </c>
      <c r="AC40" s="31"/>
      <c r="AE40" s="5" t="e">
        <f>ROUND(#REF!/$A$1,1)</f>
        <v>#REF!</v>
      </c>
      <c r="AF40" s="110" t="e">
        <f t="shared" si="0"/>
        <v>#REF!</v>
      </c>
    </row>
    <row r="41" spans="4:32" ht="15" customHeight="1">
      <c r="D41" s="35"/>
      <c r="E41" s="43" t="s">
        <v>73</v>
      </c>
      <c r="F41" s="17" t="s">
        <v>20</v>
      </c>
      <c r="G41" s="17"/>
      <c r="H41" s="80" t="e">
        <f>#REF!*1</f>
        <v>#REF!</v>
      </c>
      <c r="I41" s="10" t="e">
        <f>#REF!*1</f>
        <v>#REF!</v>
      </c>
      <c r="J41" s="10" t="e">
        <f>#REF!*1</f>
        <v>#REF!</v>
      </c>
      <c r="K41" s="10" t="e">
        <f>#REF!*1</f>
        <v>#REF!</v>
      </c>
      <c r="L41" s="10" t="e">
        <f>#REF!*1</f>
        <v>#REF!</v>
      </c>
      <c r="M41" s="10" t="e">
        <f>#REF!*1</f>
        <v>#REF!</v>
      </c>
      <c r="N41" s="10" t="e">
        <f>#REF!*1</f>
        <v>#REF!</v>
      </c>
      <c r="O41" s="70" t="e">
        <f>IF(L41=0,"",(H41-L41)/L41)</f>
        <v>#REF!</v>
      </c>
      <c r="P41" s="4" t="e">
        <f>IF(I41=0,"",(H41-I41)/I41)</f>
        <v>#REF!</v>
      </c>
      <c r="Q41" s="10" t="e">
        <f>#REF!*1</f>
        <v>#REF!</v>
      </c>
      <c r="R41" s="10" t="e">
        <f>#REF!*1</f>
        <v>#REF!</v>
      </c>
      <c r="S41" s="4" t="e">
        <f>IF(R41=0,"",(Q41-R41)/R41)</f>
        <v>#REF!</v>
      </c>
      <c r="T41" s="6" t="e">
        <f>#REF!*1</f>
        <v>#REF!</v>
      </c>
      <c r="U41" s="6" t="e">
        <f>#REF!*1</f>
        <v>#REF!</v>
      </c>
      <c r="V41" s="4" t="e">
        <f>IF(U41=0,"",(T41-U41)/U41)</f>
        <v>#REF!</v>
      </c>
      <c r="W41" s="6" t="e">
        <f>#REF!*1</f>
        <v>#REF!</v>
      </c>
      <c r="X41" s="6" t="e">
        <f>#REF!*1</f>
        <v>#REF!</v>
      </c>
      <c r="Y41" s="4" t="e">
        <f>IF(X41=0,"",(W41-X41)/X41)</f>
        <v>#REF!</v>
      </c>
      <c r="Z41" s="40"/>
      <c r="AB41" s="31"/>
      <c r="AC41" s="31"/>
      <c r="AE41" s="6" t="e">
        <f>#REF!*1</f>
        <v>#REF!</v>
      </c>
      <c r="AF41" s="110" t="e">
        <f t="shared" si="0"/>
        <v>#REF!</v>
      </c>
    </row>
    <row r="42" spans="4:32" ht="15" hidden="1" customHeight="1">
      <c r="D42" s="35"/>
      <c r="E42" s="43"/>
      <c r="F42" s="9"/>
      <c r="G42" s="9"/>
      <c r="H42" s="29"/>
      <c r="I42" s="5"/>
      <c r="J42" s="5"/>
      <c r="K42" s="5"/>
      <c r="L42" s="5"/>
      <c r="M42" s="5"/>
      <c r="N42" s="5"/>
      <c r="O42" s="30"/>
      <c r="P42" s="4"/>
      <c r="Q42" s="5"/>
      <c r="R42" s="5"/>
      <c r="S42" s="4"/>
      <c r="T42" s="5"/>
      <c r="U42" s="5"/>
      <c r="V42" s="4"/>
      <c r="W42" s="5"/>
      <c r="X42" s="5"/>
      <c r="Y42" s="4"/>
      <c r="Z42" s="40"/>
      <c r="AB42" s="31"/>
      <c r="AC42" s="31"/>
      <c r="AE42" s="5"/>
      <c r="AF42" s="110">
        <f t="shared" si="0"/>
        <v>0</v>
      </c>
    </row>
    <row r="43" spans="4:32" ht="15" hidden="1" customHeight="1">
      <c r="D43" s="35"/>
      <c r="E43" s="43"/>
      <c r="F43" s="17"/>
      <c r="G43" s="17"/>
      <c r="H43" s="53"/>
      <c r="I43" s="54"/>
      <c r="J43" s="54"/>
      <c r="K43" s="54"/>
      <c r="L43" s="54"/>
      <c r="M43" s="54"/>
      <c r="N43" s="54"/>
      <c r="O43" s="30"/>
      <c r="P43" s="4"/>
      <c r="Q43" s="54"/>
      <c r="R43" s="54"/>
      <c r="S43" s="4"/>
      <c r="T43" s="54"/>
      <c r="U43" s="54"/>
      <c r="V43" s="4"/>
      <c r="W43" s="54"/>
      <c r="X43" s="54"/>
      <c r="Y43" s="4"/>
      <c r="Z43" s="40"/>
      <c r="AB43" s="31"/>
      <c r="AC43" s="31"/>
      <c r="AE43" s="54"/>
      <c r="AF43" s="110">
        <f t="shared" si="0"/>
        <v>0</v>
      </c>
    </row>
    <row r="44" spans="4:32" ht="15" customHeight="1">
      <c r="D44" s="35"/>
      <c r="E44" s="71" t="s">
        <v>31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3"/>
      <c r="Z44" s="40"/>
      <c r="AB44" s="31"/>
      <c r="AE44" s="72"/>
      <c r="AF44" s="110">
        <f t="shared" si="0"/>
        <v>0</v>
      </c>
    </row>
    <row r="45" spans="4:32" ht="15" customHeight="1">
      <c r="D45" s="35"/>
      <c r="E45" s="43" t="s">
        <v>71</v>
      </c>
      <c r="F45" s="9" t="s">
        <v>7</v>
      </c>
      <c r="G45" s="9"/>
      <c r="H45" s="68" t="e">
        <f>ROUND(#REF!/$A$1,1)</f>
        <v>#REF!</v>
      </c>
      <c r="I45" s="60" t="e">
        <f>ROUND(#REF!/$A$1,1)</f>
        <v>#REF!</v>
      </c>
      <c r="J45" s="60" t="e">
        <f>ROUND(#REF!/$A$1,1)</f>
        <v>#REF!</v>
      </c>
      <c r="K45" s="60" t="e">
        <f>ROUND(#REF!/$A$1,1)</f>
        <v>#REF!</v>
      </c>
      <c r="L45" s="60" t="e">
        <f>ROUND(#REF!/$A$1,1)</f>
        <v>#REF!</v>
      </c>
      <c r="M45" s="60" t="e">
        <f>ROUND(#REF!/$A$1,1)</f>
        <v>#REF!</v>
      </c>
      <c r="N45" s="60" t="e">
        <f>ROUND(#REF!/$A$1,1)</f>
        <v>#REF!</v>
      </c>
      <c r="O45" s="70" t="e">
        <f>IF(L45=0,"",(H45-L45)/L45)</f>
        <v>#REF!</v>
      </c>
      <c r="P45" s="4" t="e">
        <f>IF(I45=0,"",(H45-I45)/I45)</f>
        <v>#REF!</v>
      </c>
      <c r="Q45" s="60" t="e">
        <f>ROUND(#REF!/$A$1,1)</f>
        <v>#REF!</v>
      </c>
      <c r="R45" s="60" t="e">
        <f>ROUND(#REF!/$A$1,1)</f>
        <v>#REF!</v>
      </c>
      <c r="S45" s="4" t="e">
        <f>IF(R45=0,"",(Q45-R45)/R45)</f>
        <v>#REF!</v>
      </c>
      <c r="T45" s="3" t="e">
        <f>H45+I45+J45</f>
        <v>#REF!</v>
      </c>
      <c r="U45" s="3" t="e">
        <f>ROUND(#REF!/$A$1,1)</f>
        <v>#REF!</v>
      </c>
      <c r="V45" s="4" t="e">
        <f>IF(U45=0,"",(T45-U45)/U45)</f>
        <v>#REF!</v>
      </c>
      <c r="W45" s="3" t="e">
        <f>ROUND(#REF!/$A$1,1)</f>
        <v>#REF!</v>
      </c>
      <c r="X45" s="3" t="e">
        <f>ROUND(#REF!/$A$1,1)+0.1</f>
        <v>#REF!</v>
      </c>
      <c r="Y45" s="4" t="e">
        <f>IF(X45=0,"",(W45-X45)/X45)</f>
        <v>#REF!</v>
      </c>
      <c r="Z45" s="40"/>
      <c r="AB45" s="31" t="e">
        <f t="shared" si="1"/>
        <v>#REF!</v>
      </c>
      <c r="AC45" s="31"/>
      <c r="AE45" s="3" t="e">
        <f>ROUND(#REF!/$A$1,1)</f>
        <v>#REF!</v>
      </c>
      <c r="AF45" s="110" t="e">
        <f t="shared" si="0"/>
        <v>#REF!</v>
      </c>
    </row>
    <row r="46" spans="4:32" ht="15" customHeight="1">
      <c r="D46" s="35"/>
      <c r="E46" s="44" t="s">
        <v>0</v>
      </c>
      <c r="F46" s="9" t="s">
        <v>7</v>
      </c>
      <c r="G46" s="9"/>
      <c r="H46" s="68" t="e">
        <f>ROUND(#REF!/$A$1,1)</f>
        <v>#REF!</v>
      </c>
      <c r="I46" s="60" t="e">
        <f>ROUND(#REF!/$A$1,1)</f>
        <v>#REF!</v>
      </c>
      <c r="J46" s="60" t="e">
        <f>ROUND(#REF!/$A$1,1)</f>
        <v>#REF!</v>
      </c>
      <c r="K46" s="60" t="e">
        <f>ROUND(#REF!/$A$1,1)</f>
        <v>#REF!</v>
      </c>
      <c r="L46" s="60" t="e">
        <f>ROUND(#REF!/$A$1,1)</f>
        <v>#REF!</v>
      </c>
      <c r="M46" s="60" t="e">
        <f>ROUND(#REF!/$A$1,1)</f>
        <v>#REF!</v>
      </c>
      <c r="N46" s="60" t="e">
        <f>ROUND(#REF!/$A$1,1)</f>
        <v>#REF!</v>
      </c>
      <c r="O46" s="70" t="e">
        <f>IF(L46=0,"",(H46-L46)/L46)</f>
        <v>#REF!</v>
      </c>
      <c r="P46" s="4" t="e">
        <f>IF(I46=0,"",(H46-I46)/I46)</f>
        <v>#REF!</v>
      </c>
      <c r="Q46" s="60" t="e">
        <f>ROUND(#REF!/$A$1,1)</f>
        <v>#REF!</v>
      </c>
      <c r="R46" s="60" t="e">
        <f>ROUND(#REF!/$A$1,1)</f>
        <v>#REF!</v>
      </c>
      <c r="S46" s="4" t="e">
        <f>IF(R46=0,"",(Q46-R46)/R46)</f>
        <v>#REF!</v>
      </c>
      <c r="T46" s="3" t="e">
        <f>H46+I46+J46</f>
        <v>#REF!</v>
      </c>
      <c r="U46" s="3" t="e">
        <f>ROUND(#REF!/$A$1,1)</f>
        <v>#REF!</v>
      </c>
      <c r="V46" s="4" t="e">
        <f>IF(U46=0,"",(T46-U46)/U46)</f>
        <v>#REF!</v>
      </c>
      <c r="W46" s="3" t="e">
        <f>ROUND(#REF!/$A$1,1)</f>
        <v>#REF!</v>
      </c>
      <c r="X46" s="3" t="e">
        <f>ROUND(#REF!/$A$1,1)</f>
        <v>#REF!</v>
      </c>
      <c r="Y46" s="4" t="e">
        <f>IF(X46=0,"",(W46-X46)/X46)</f>
        <v>#REF!</v>
      </c>
      <c r="Z46" s="40"/>
      <c r="AB46" s="31" t="e">
        <f t="shared" si="1"/>
        <v>#REF!</v>
      </c>
      <c r="AC46" s="31"/>
      <c r="AE46" s="3" t="e">
        <f>ROUND(#REF!/$A$1,1)</f>
        <v>#REF!</v>
      </c>
      <c r="AF46" s="110" t="e">
        <f t="shared" si="0"/>
        <v>#REF!</v>
      </c>
    </row>
    <row r="47" spans="4:32" ht="15" customHeight="1">
      <c r="D47" s="35"/>
      <c r="E47" s="44" t="s">
        <v>1</v>
      </c>
      <c r="F47" s="9" t="s">
        <v>7</v>
      </c>
      <c r="G47" s="9"/>
      <c r="H47" s="68" t="e">
        <f>ROUND(#REF!/$A$1,1)</f>
        <v>#REF!</v>
      </c>
      <c r="I47" s="60" t="e">
        <f>ROUND(#REF!/$A$1,1)</f>
        <v>#REF!</v>
      </c>
      <c r="J47" s="60" t="e">
        <f>ROUND(#REF!/$A$1,1)</f>
        <v>#REF!</v>
      </c>
      <c r="K47" s="60" t="e">
        <f>ROUND(#REF!/$A$1,1)</f>
        <v>#REF!</v>
      </c>
      <c r="L47" s="60" t="e">
        <f>ROUND(#REF!/$A$1,1)</f>
        <v>#REF!</v>
      </c>
      <c r="M47" s="60" t="e">
        <f>ROUND(#REF!/$A$1,1)</f>
        <v>#REF!</v>
      </c>
      <c r="N47" s="60" t="e">
        <f>ROUND(#REF!/$A$1,1)</f>
        <v>#REF!</v>
      </c>
      <c r="O47" s="70" t="e">
        <f>IF(L47=0,"",(H47-L47)/L47)</f>
        <v>#REF!</v>
      </c>
      <c r="P47" s="4" t="e">
        <f>IF(I47=0,"",(H47-I47)/I47)</f>
        <v>#REF!</v>
      </c>
      <c r="Q47" s="60" t="e">
        <f>ROUND(#REF!/$A$1,1)</f>
        <v>#REF!</v>
      </c>
      <c r="R47" s="60" t="e">
        <f>ROUND(#REF!/$A$1,1)</f>
        <v>#REF!</v>
      </c>
      <c r="S47" s="4" t="e">
        <f>IF(R47=0,"",(Q47-R47)/R47)</f>
        <v>#REF!</v>
      </c>
      <c r="T47" s="3" t="e">
        <f>H47+I47+J47</f>
        <v>#REF!</v>
      </c>
      <c r="U47" s="3" t="e">
        <f>ROUND(#REF!/$A$1,1)</f>
        <v>#REF!</v>
      </c>
      <c r="V47" s="4" t="e">
        <f>IF(U47=0,"",(T47-U47)/U47)</f>
        <v>#REF!</v>
      </c>
      <c r="W47" s="3" t="e">
        <f>ROUND(#REF!/$A$1,1)</f>
        <v>#REF!</v>
      </c>
      <c r="X47" s="3" t="e">
        <f>ROUND(#REF!/$A$1,1)</f>
        <v>#REF!</v>
      </c>
      <c r="Y47" s="4" t="e">
        <f>IF(X47=0,"",(W47-X47)/X47)</f>
        <v>#REF!</v>
      </c>
      <c r="Z47" s="40"/>
      <c r="AB47" s="31" t="e">
        <f t="shared" si="1"/>
        <v>#REF!</v>
      </c>
      <c r="AC47" s="31"/>
      <c r="AE47" s="3" t="e">
        <f>ROUND(#REF!/$A$1,1)</f>
        <v>#REF!</v>
      </c>
      <c r="AF47" s="110" t="e">
        <f t="shared" si="0"/>
        <v>#REF!</v>
      </c>
    </row>
    <row r="48" spans="4:32" ht="15" customHeight="1">
      <c r="D48" s="35"/>
      <c r="E48" s="43" t="s">
        <v>72</v>
      </c>
      <c r="F48" s="16" t="s">
        <v>54</v>
      </c>
      <c r="G48" s="16"/>
      <c r="H48" s="79" t="e">
        <f>ROUND(#REF!/$A$1,1)</f>
        <v>#REF!</v>
      </c>
      <c r="I48" s="63" t="e">
        <f>ROUND(#REF!/$A$1,1)</f>
        <v>#REF!</v>
      </c>
      <c r="J48" s="63" t="e">
        <f>ROUND(#REF!/$A$1,1)</f>
        <v>#REF!</v>
      </c>
      <c r="K48" s="63" t="e">
        <f>ROUND(#REF!/$A$1,1)</f>
        <v>#REF!</v>
      </c>
      <c r="L48" s="63" t="e">
        <f>ROUND(#REF!/$A$1,1)</f>
        <v>#REF!</v>
      </c>
      <c r="M48" s="63" t="e">
        <f>ROUND(#REF!/$A$1,1)</f>
        <v>#REF!</v>
      </c>
      <c r="N48" s="63" t="e">
        <f>ROUND(#REF!/$A$1,1)</f>
        <v>#REF!</v>
      </c>
      <c r="O48" s="70" t="e">
        <f>IF(L48=0,"",(H48-L48)/L48)</f>
        <v>#REF!</v>
      </c>
      <c r="P48" s="4" t="e">
        <f>IF(I48=0,"",(H48-I48)/I48)</f>
        <v>#REF!</v>
      </c>
      <c r="Q48" s="63" t="e">
        <f>ROUND(#REF!/$A$1,1)</f>
        <v>#REF!</v>
      </c>
      <c r="R48" s="63" t="e">
        <f>ROUND(#REF!/$A$1,1)</f>
        <v>#REF!</v>
      </c>
      <c r="S48" s="4" t="e">
        <f>IF(R48=0,"",(Q48-R48)/R48)</f>
        <v>#REF!</v>
      </c>
      <c r="T48" s="3" t="e">
        <f>H48+I48+J48</f>
        <v>#REF!</v>
      </c>
      <c r="U48" s="5" t="e">
        <f>ROUND(#REF!/$A$1,1)</f>
        <v>#REF!</v>
      </c>
      <c r="V48" s="4" t="e">
        <f>IF(U48=0,"",(T48-U48)/U48)</f>
        <v>#REF!</v>
      </c>
      <c r="W48" s="5" t="e">
        <f>ROUND(#REF!/$A$1,1)</f>
        <v>#REF!</v>
      </c>
      <c r="X48" s="5" t="e">
        <f>ROUND(#REF!/$A$1,1)</f>
        <v>#REF!</v>
      </c>
      <c r="Y48" s="4" t="e">
        <f>IF(X48=0,"",(W48-X48)/X48)</f>
        <v>#REF!</v>
      </c>
      <c r="Z48" s="40"/>
      <c r="AB48" s="31" t="e">
        <f t="shared" si="1"/>
        <v>#REF!</v>
      </c>
      <c r="AC48" s="31"/>
      <c r="AE48" s="5" t="e">
        <f>ROUND(#REF!/$A$1,1)</f>
        <v>#REF!</v>
      </c>
      <c r="AF48" s="110" t="e">
        <f t="shared" si="0"/>
        <v>#REF!</v>
      </c>
    </row>
    <row r="49" spans="2:32" ht="15" customHeight="1">
      <c r="D49" s="35"/>
      <c r="E49" s="43" t="s">
        <v>73</v>
      </c>
      <c r="F49" s="17" t="s">
        <v>20</v>
      </c>
      <c r="G49" s="17"/>
      <c r="H49" s="80" t="e">
        <f>#REF!*1</f>
        <v>#REF!</v>
      </c>
      <c r="I49" s="10" t="e">
        <f>#REF!*1</f>
        <v>#REF!</v>
      </c>
      <c r="J49" s="10" t="e">
        <f>#REF!*1</f>
        <v>#REF!</v>
      </c>
      <c r="K49" s="10" t="e">
        <f>#REF!*1</f>
        <v>#REF!</v>
      </c>
      <c r="L49" s="10" t="e">
        <f>#REF!*1</f>
        <v>#REF!</v>
      </c>
      <c r="M49" s="10" t="e">
        <f>#REF!*1</f>
        <v>#REF!</v>
      </c>
      <c r="N49" s="10" t="e">
        <f>#REF!*1</f>
        <v>#REF!</v>
      </c>
      <c r="O49" s="70" t="e">
        <f>IF(L49=0,"",(H49-L49)/L49)</f>
        <v>#REF!</v>
      </c>
      <c r="P49" s="4" t="e">
        <f>IF(I49=0,"",(H49-I49)/I49)</f>
        <v>#REF!</v>
      </c>
      <c r="Q49" s="10" t="e">
        <f>#REF!*1</f>
        <v>#REF!</v>
      </c>
      <c r="R49" s="10" t="e">
        <f>#REF!*1</f>
        <v>#REF!</v>
      </c>
      <c r="S49" s="4" t="e">
        <f>IF(R49=0,"",(Q49-R49)/R49)</f>
        <v>#REF!</v>
      </c>
      <c r="T49" s="6" t="e">
        <f>#REF!*1</f>
        <v>#REF!</v>
      </c>
      <c r="U49" s="6" t="e">
        <f>#REF!*1</f>
        <v>#REF!</v>
      </c>
      <c r="V49" s="4" t="e">
        <f>IF(U49=0,"",(T49-U49)/U49)</f>
        <v>#REF!</v>
      </c>
      <c r="W49" s="6" t="e">
        <f>#REF!*1</f>
        <v>#REF!</v>
      </c>
      <c r="X49" s="6" t="e">
        <f>#REF!*1</f>
        <v>#REF!</v>
      </c>
      <c r="Y49" s="4" t="e">
        <f>IF(X49=0,"",(W49-X49)/X49)</f>
        <v>#REF!</v>
      </c>
      <c r="Z49" s="40"/>
      <c r="AB49" s="31"/>
      <c r="AC49" s="31"/>
      <c r="AE49" s="6" t="e">
        <f>#REF!*1</f>
        <v>#REF!</v>
      </c>
      <c r="AF49" s="110" t="e">
        <f t="shared" si="0"/>
        <v>#REF!</v>
      </c>
    </row>
    <row r="50" spans="2:32" ht="15" customHeight="1">
      <c r="D50" s="35"/>
      <c r="E50" s="71" t="s">
        <v>46</v>
      </c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3"/>
      <c r="Z50" s="40"/>
      <c r="AB50" s="31"/>
      <c r="AE50" s="72"/>
      <c r="AF50" s="110">
        <f t="shared" si="0"/>
        <v>0</v>
      </c>
    </row>
    <row r="51" spans="2:32" ht="15" customHeight="1">
      <c r="D51" s="35"/>
      <c r="E51" s="43" t="s">
        <v>71</v>
      </c>
      <c r="F51" s="9" t="s">
        <v>7</v>
      </c>
      <c r="G51" s="9"/>
      <c r="H51" s="68" t="e">
        <f>ROUND(#REF!/$A$1,1)</f>
        <v>#REF!</v>
      </c>
      <c r="I51" s="60" t="e">
        <f>ROUND(#REF!/$A$1,1)</f>
        <v>#REF!</v>
      </c>
      <c r="J51" s="60" t="e">
        <f>ROUND(#REF!/$A$1,1)</f>
        <v>#REF!</v>
      </c>
      <c r="K51" s="60" t="e">
        <f>ROUND(#REF!/$A$1,1)</f>
        <v>#REF!</v>
      </c>
      <c r="L51" s="60" t="e">
        <f>ROUND(#REF!/$A$1,1)</f>
        <v>#REF!</v>
      </c>
      <c r="M51" s="60" t="e">
        <f>ROUND(#REF!/$A$1,1)</f>
        <v>#REF!</v>
      </c>
      <c r="N51" s="60" t="e">
        <f>ROUND(#REF!/$A$1,1)</f>
        <v>#REF!</v>
      </c>
      <c r="O51" s="70" t="e">
        <f>IF(L51=0,"",(H51-L51)/L51)</f>
        <v>#REF!</v>
      </c>
      <c r="P51" s="4" t="e">
        <f>IF(I51=0,"",(H51-I51)/I51)</f>
        <v>#REF!</v>
      </c>
      <c r="Q51" s="60" t="e">
        <f>ROUND(#REF!/$A$1,1)</f>
        <v>#REF!</v>
      </c>
      <c r="R51" s="60" t="e">
        <f>ROUND(#REF!/$A$1,1)</f>
        <v>#REF!</v>
      </c>
      <c r="S51" s="4" t="e">
        <f>IF(R51=0,"",(Q51-R51)/R51)</f>
        <v>#REF!</v>
      </c>
      <c r="T51" s="3" t="e">
        <f>H51+I51+J51</f>
        <v>#REF!</v>
      </c>
      <c r="U51" s="3" t="e">
        <f>ROUND(#REF!/$A$1,1)</f>
        <v>#REF!</v>
      </c>
      <c r="V51" s="4" t="e">
        <f>IF(U51=0,"",(T51-U51)/U51)</f>
        <v>#REF!</v>
      </c>
      <c r="W51" s="3" t="e">
        <f>ROUND(#REF!/$A$1,1)</f>
        <v>#REF!</v>
      </c>
      <c r="X51" s="3" t="e">
        <f>ROUND(#REF!/$A$1,1)</f>
        <v>#REF!</v>
      </c>
      <c r="Y51" s="4" t="e">
        <f>IF(X51=0,"",(W51-X51)/X51)</f>
        <v>#REF!</v>
      </c>
      <c r="Z51" s="40"/>
      <c r="AB51" s="31" t="e">
        <f t="shared" si="1"/>
        <v>#REF!</v>
      </c>
      <c r="AC51" s="31"/>
      <c r="AE51" s="3" t="e">
        <f>ROUND(#REF!/$A$1,1)</f>
        <v>#REF!</v>
      </c>
      <c r="AF51" s="110" t="e">
        <f t="shared" si="0"/>
        <v>#REF!</v>
      </c>
    </row>
    <row r="52" spans="2:32" ht="15" customHeight="1">
      <c r="B52" s="1"/>
      <c r="D52" s="35"/>
      <c r="E52" s="44" t="s">
        <v>0</v>
      </c>
      <c r="F52" s="9" t="s">
        <v>7</v>
      </c>
      <c r="G52" s="9"/>
      <c r="H52" s="68" t="e">
        <f>ROUND(#REF!/$A$1,1)</f>
        <v>#REF!</v>
      </c>
      <c r="I52" s="60" t="e">
        <f>ROUND(#REF!/$A$1,1)</f>
        <v>#REF!</v>
      </c>
      <c r="J52" s="60" t="e">
        <f>ROUND(#REF!/$A$1,1)</f>
        <v>#REF!</v>
      </c>
      <c r="K52" s="60" t="e">
        <f>ROUND(#REF!/$A$1,1)</f>
        <v>#REF!</v>
      </c>
      <c r="L52" s="60" t="e">
        <f>ROUND(#REF!/$A$1,1)</f>
        <v>#REF!</v>
      </c>
      <c r="M52" s="60" t="e">
        <f>ROUND(#REF!/$A$1,1)</f>
        <v>#REF!</v>
      </c>
      <c r="N52" s="60" t="e">
        <f>ROUND(#REF!/$A$1,1)</f>
        <v>#REF!</v>
      </c>
      <c r="O52" s="70" t="e">
        <f>IF(L52=0,"",(H52-L52)/L52)</f>
        <v>#REF!</v>
      </c>
      <c r="P52" s="4" t="e">
        <f>IF(I52=0,"",(H52-I52)/I52)</f>
        <v>#REF!</v>
      </c>
      <c r="Q52" s="60" t="e">
        <f>ROUND(#REF!/$A$1,1)</f>
        <v>#REF!</v>
      </c>
      <c r="R52" s="60" t="e">
        <f>ROUND(#REF!/$A$1,1)</f>
        <v>#REF!</v>
      </c>
      <c r="S52" s="4" t="e">
        <f>IF(R52=0,"",(Q52-R52)/R52)</f>
        <v>#REF!</v>
      </c>
      <c r="T52" s="3" t="e">
        <f>H52+I52+J52</f>
        <v>#REF!</v>
      </c>
      <c r="U52" s="3" t="e">
        <f>ROUND(#REF!/$A$1,1)</f>
        <v>#REF!</v>
      </c>
      <c r="V52" s="4" t="e">
        <f>IF(U52=0,"",(T52-U52)/U52)</f>
        <v>#REF!</v>
      </c>
      <c r="W52" s="3" t="e">
        <f>ROUND(#REF!/$A$1,1)</f>
        <v>#REF!</v>
      </c>
      <c r="X52" s="3" t="e">
        <f>ROUND(#REF!/$A$1,1)</f>
        <v>#REF!</v>
      </c>
      <c r="Y52" s="4" t="e">
        <f>IF(X52=0,"",(W52-X52)/X52)</f>
        <v>#REF!</v>
      </c>
      <c r="Z52" s="40"/>
      <c r="AB52" s="31" t="e">
        <f t="shared" si="1"/>
        <v>#REF!</v>
      </c>
      <c r="AC52" s="31"/>
      <c r="AE52" s="3" t="e">
        <f>ROUND(#REF!/$A$1,1)</f>
        <v>#REF!</v>
      </c>
      <c r="AF52" s="110" t="e">
        <f t="shared" si="0"/>
        <v>#REF!</v>
      </c>
    </row>
    <row r="53" spans="2:32" ht="15" customHeight="1">
      <c r="D53" s="35"/>
      <c r="E53" s="44" t="s">
        <v>1</v>
      </c>
      <c r="F53" s="9" t="s">
        <v>7</v>
      </c>
      <c r="G53" s="9"/>
      <c r="H53" s="68" t="e">
        <f>ROUND(#REF!/$A$1,1)</f>
        <v>#REF!</v>
      </c>
      <c r="I53" s="60" t="e">
        <f>ROUND(#REF!/$A$1,1)</f>
        <v>#REF!</v>
      </c>
      <c r="J53" s="60" t="e">
        <f>ROUND(#REF!/$A$1,1)</f>
        <v>#REF!</v>
      </c>
      <c r="K53" s="60" t="e">
        <f>ROUND(#REF!/$A$1,1)</f>
        <v>#REF!</v>
      </c>
      <c r="L53" s="60" t="e">
        <f>ROUND(#REF!/$A$1,1)</f>
        <v>#REF!</v>
      </c>
      <c r="M53" s="60" t="e">
        <f>ROUND(#REF!/$A$1,1)</f>
        <v>#REF!</v>
      </c>
      <c r="N53" s="60" t="e">
        <f>ROUND(#REF!/$A$1,1)</f>
        <v>#REF!</v>
      </c>
      <c r="O53" s="70" t="e">
        <f>IF(L53=0,"",(H53-L53)/L53)</f>
        <v>#REF!</v>
      </c>
      <c r="P53" s="4" t="e">
        <f>IF(I53=0,"",(H53-I53)/I53)</f>
        <v>#REF!</v>
      </c>
      <c r="Q53" s="60" t="e">
        <f>ROUND(#REF!/$A$1,1)</f>
        <v>#REF!</v>
      </c>
      <c r="R53" s="60" t="e">
        <f>ROUND(#REF!/$A$1,1)</f>
        <v>#REF!</v>
      </c>
      <c r="S53" s="4" t="e">
        <f>IF(R53=0,"",(Q53-R53)/R53)</f>
        <v>#REF!</v>
      </c>
      <c r="T53" s="3" t="e">
        <f>H53+I53+J53</f>
        <v>#REF!</v>
      </c>
      <c r="U53" s="3" t="e">
        <f>ROUND(#REF!/$A$1,1)</f>
        <v>#REF!</v>
      </c>
      <c r="V53" s="4" t="e">
        <f>IF(U53=0,"",(T53-U53)/U53)</f>
        <v>#REF!</v>
      </c>
      <c r="W53" s="3" t="e">
        <f>ROUND(#REF!/$A$1,1)</f>
        <v>#REF!</v>
      </c>
      <c r="X53" s="3" t="e">
        <f>ROUND(#REF!/$A$1,1)</f>
        <v>#REF!</v>
      </c>
      <c r="Y53" s="4" t="e">
        <f>IF(X53=0,"",(W53-X53)/X53)</f>
        <v>#REF!</v>
      </c>
      <c r="Z53" s="40"/>
      <c r="AB53" s="31" t="e">
        <f t="shared" si="1"/>
        <v>#REF!</v>
      </c>
      <c r="AC53" s="31"/>
      <c r="AE53" s="3" t="e">
        <f>ROUND(#REF!/$A$1,1)</f>
        <v>#REF!</v>
      </c>
      <c r="AF53" s="110" t="e">
        <f t="shared" si="0"/>
        <v>#REF!</v>
      </c>
    </row>
    <row r="54" spans="2:32" ht="15" customHeight="1">
      <c r="D54" s="35"/>
      <c r="E54" s="43" t="s">
        <v>72</v>
      </c>
      <c r="F54" s="16" t="s">
        <v>54</v>
      </c>
      <c r="G54" s="16"/>
      <c r="H54" s="79" t="e">
        <f>ROUND(#REF!/$A$1,1)</f>
        <v>#REF!</v>
      </c>
      <c r="I54" s="63" t="e">
        <f>ROUND(#REF!/$A$1,1)</f>
        <v>#REF!</v>
      </c>
      <c r="J54" s="63" t="e">
        <f>ROUND(#REF!/$A$1,1)</f>
        <v>#REF!</v>
      </c>
      <c r="K54" s="63" t="e">
        <f>ROUND(#REF!/$A$1,1)</f>
        <v>#REF!</v>
      </c>
      <c r="L54" s="63" t="e">
        <f>ROUND(#REF!/$A$1,1)</f>
        <v>#REF!</v>
      </c>
      <c r="M54" s="63" t="e">
        <f>ROUND(#REF!/$A$1,1)</f>
        <v>#REF!</v>
      </c>
      <c r="N54" s="63" t="e">
        <f>ROUND(#REF!/$A$1,1)</f>
        <v>#REF!</v>
      </c>
      <c r="O54" s="70" t="e">
        <f>IF(L54=0,"",(H54-L54)/L54)</f>
        <v>#REF!</v>
      </c>
      <c r="P54" s="4" t="e">
        <f>IF(I54=0,"",(H54-I54)/I54)</f>
        <v>#REF!</v>
      </c>
      <c r="Q54" s="63" t="e">
        <f>ROUND(#REF!/$A$1,1)</f>
        <v>#REF!</v>
      </c>
      <c r="R54" s="63" t="e">
        <f>ROUND(#REF!/$A$1,1)</f>
        <v>#REF!</v>
      </c>
      <c r="S54" s="4" t="e">
        <f>IF(R54=0,"",(Q54-R54)/R54)</f>
        <v>#REF!</v>
      </c>
      <c r="T54" s="3" t="e">
        <f>H54+I54+J54</f>
        <v>#REF!</v>
      </c>
      <c r="U54" s="5" t="e">
        <f>ROUND(#REF!/$A$1,1)</f>
        <v>#REF!</v>
      </c>
      <c r="V54" s="4" t="e">
        <f>IF(U54=0,"",(T54-U54)/U54)</f>
        <v>#REF!</v>
      </c>
      <c r="W54" s="5" t="e">
        <f>ROUND(#REF!/$A$1,1)</f>
        <v>#REF!</v>
      </c>
      <c r="X54" s="5" t="e">
        <f>ROUND(#REF!/$A$1,1)</f>
        <v>#REF!</v>
      </c>
      <c r="Y54" s="4" t="e">
        <f>IF(X54=0,"",(W54-X54)/X54)</f>
        <v>#REF!</v>
      </c>
      <c r="Z54" s="40"/>
      <c r="AB54" s="31" t="e">
        <f t="shared" si="1"/>
        <v>#REF!</v>
      </c>
      <c r="AC54" s="31"/>
      <c r="AE54" s="5" t="e">
        <f>ROUND(#REF!/$A$1,1)</f>
        <v>#REF!</v>
      </c>
      <c r="AF54" s="110" t="e">
        <f t="shared" si="0"/>
        <v>#REF!</v>
      </c>
    </row>
    <row r="55" spans="2:32" ht="15" customHeight="1">
      <c r="D55" s="35"/>
      <c r="E55" s="43" t="s">
        <v>73</v>
      </c>
      <c r="F55" s="17" t="s">
        <v>20</v>
      </c>
      <c r="G55" s="17"/>
      <c r="H55" s="80" t="e">
        <f>#REF!*1</f>
        <v>#REF!</v>
      </c>
      <c r="I55" s="10" t="e">
        <f>#REF!*1</f>
        <v>#REF!</v>
      </c>
      <c r="J55" s="10" t="e">
        <f>#REF!*1</f>
        <v>#REF!</v>
      </c>
      <c r="K55" s="10" t="e">
        <f>#REF!*1</f>
        <v>#REF!</v>
      </c>
      <c r="L55" s="10" t="e">
        <f>#REF!*1</f>
        <v>#REF!</v>
      </c>
      <c r="M55" s="10" t="e">
        <f>#REF!*1</f>
        <v>#REF!</v>
      </c>
      <c r="N55" s="10" t="e">
        <f>#REF!*1</f>
        <v>#REF!</v>
      </c>
      <c r="O55" s="70" t="e">
        <f>IF(L55=0,"",(H55-L55)/L55)</f>
        <v>#REF!</v>
      </c>
      <c r="P55" s="4" t="e">
        <f>IF(I55=0,"",(H55-I55)/I55)</f>
        <v>#REF!</v>
      </c>
      <c r="Q55" s="10" t="e">
        <f>#REF!*1</f>
        <v>#REF!</v>
      </c>
      <c r="R55" s="10" t="e">
        <f>#REF!*1</f>
        <v>#REF!</v>
      </c>
      <c r="S55" s="4" t="e">
        <f>IF(R55=0,"",(Q55-R55)/R55)</f>
        <v>#REF!</v>
      </c>
      <c r="T55" s="6" t="e">
        <f>#REF!*1</f>
        <v>#REF!</v>
      </c>
      <c r="U55" s="6" t="e">
        <f>#REF!*1</f>
        <v>#REF!</v>
      </c>
      <c r="V55" s="4" t="e">
        <f>IF(U55=0,"",(T55-U55)/U55)</f>
        <v>#REF!</v>
      </c>
      <c r="W55" s="6" t="e">
        <f>#REF!*1</f>
        <v>#REF!</v>
      </c>
      <c r="X55" s="6" t="e">
        <f>#REF!*1</f>
        <v>#REF!</v>
      </c>
      <c r="Y55" s="4" t="e">
        <f>IF(X55=0,"",(W55-X55)/X55)</f>
        <v>#REF!</v>
      </c>
      <c r="Z55" s="40"/>
      <c r="AB55" s="31"/>
      <c r="AC55" s="31"/>
      <c r="AE55" s="6" t="e">
        <f>#REF!*1</f>
        <v>#REF!</v>
      </c>
      <c r="AF55" s="110" t="e">
        <f t="shared" si="0"/>
        <v>#REF!</v>
      </c>
    </row>
    <row r="56" spans="2:32" ht="15" customHeight="1">
      <c r="D56" s="35"/>
      <c r="E56" s="71" t="s">
        <v>74</v>
      </c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3"/>
      <c r="Z56" s="40"/>
      <c r="AB56" s="31"/>
      <c r="AE56" s="72"/>
      <c r="AF56" s="110">
        <f t="shared" si="0"/>
        <v>0</v>
      </c>
    </row>
    <row r="57" spans="2:32" ht="15" customHeight="1">
      <c r="D57" s="35"/>
      <c r="E57" s="8" t="s">
        <v>71</v>
      </c>
      <c r="F57" s="9" t="s">
        <v>7</v>
      </c>
      <c r="G57" s="9"/>
      <c r="H57" s="68" t="e">
        <f>ROUND((SUM(#REF!+#REF!))/$A$1,1)+H86</f>
        <v>#REF!</v>
      </c>
      <c r="I57" s="60" t="e">
        <f>ROUND((SUM(#REF!+#REF!))/$A$1,1)+I86</f>
        <v>#REF!</v>
      </c>
      <c r="J57" s="60" t="e">
        <f>ROUND((SUM(#REF!+#REF!))/$A$1,1)+J86</f>
        <v>#REF!</v>
      </c>
      <c r="K57" s="60" t="e">
        <f>ROUND((SUM(#REF!+#REF!))/$A$1,1)+K86</f>
        <v>#REF!</v>
      </c>
      <c r="L57" s="60" t="e">
        <f>ROUND((SUM(#REF!+#REF!))/$A$1,1)+L86</f>
        <v>#REF!</v>
      </c>
      <c r="M57" s="60" t="e">
        <f>ROUND((SUM(#REF!+#REF!))/$A$1,1)+M86</f>
        <v>#REF!</v>
      </c>
      <c r="N57" s="60" t="e">
        <f>ROUND((SUM(#REF!+#REF!))/$A$1,1)+N86</f>
        <v>#REF!</v>
      </c>
      <c r="O57" s="70" t="e">
        <f>IF(L57=0,"",(H57-L57)/L57)</f>
        <v>#REF!</v>
      </c>
      <c r="P57" s="4" t="e">
        <f>IF(I57=0,"",(H57-I57)/I57)</f>
        <v>#REF!</v>
      </c>
      <c r="Q57" s="60" t="e">
        <f>ROUND((SUM(#REF!+#REF!))/$A$1,1)+Q86</f>
        <v>#REF!</v>
      </c>
      <c r="R57" s="60" t="e">
        <f>ROUND((SUM(#REF!+#REF!))/$A$1,1)+R86</f>
        <v>#REF!</v>
      </c>
      <c r="S57" s="4" t="e">
        <f>IF(R57=0,"",(Q57-R57)/R57)</f>
        <v>#REF!</v>
      </c>
      <c r="T57" s="3" t="e">
        <f>H57+I57+J57</f>
        <v>#REF!</v>
      </c>
      <c r="U57" s="3" t="e">
        <f>ROUND((SUM(#REF!+#REF!))/$A$1,1)+U86</f>
        <v>#REF!</v>
      </c>
      <c r="V57" s="4" t="e">
        <f>IF(U57=0,"",(T57-U57)/U57)</f>
        <v>#REF!</v>
      </c>
      <c r="W57" s="3" t="e">
        <f>ROUND((SUM(#REF!+#REF!))/$A$1,1)+W86</f>
        <v>#REF!</v>
      </c>
      <c r="X57" s="3" t="e">
        <f>ROUND((SUM(#REF!+#REF!))/$A$1,1)+X86</f>
        <v>#REF!</v>
      </c>
      <c r="Y57" s="4" t="e">
        <f>IF(X57=0,"",(W57-X57)/X57)</f>
        <v>#REF!</v>
      </c>
      <c r="Z57" s="40"/>
      <c r="AB57" s="31" t="e">
        <f t="shared" si="1"/>
        <v>#REF!</v>
      </c>
      <c r="AC57" s="31"/>
      <c r="AE57" s="3" t="e">
        <f>ROUND((SUM(#REF!+#REF!))/$A$1,1)+AE86</f>
        <v>#REF!</v>
      </c>
      <c r="AF57" s="110" t="e">
        <f t="shared" si="0"/>
        <v>#REF!</v>
      </c>
    </row>
    <row r="58" spans="2:32" ht="15" customHeight="1">
      <c r="D58" s="35"/>
      <c r="E58" s="43" t="s">
        <v>0</v>
      </c>
      <c r="F58" s="9" t="s">
        <v>7</v>
      </c>
      <c r="G58" s="9"/>
      <c r="H58" s="68" t="e">
        <f>ROUND((SUM(#REF!+#REF!))/$A$1,1)+H87</f>
        <v>#REF!</v>
      </c>
      <c r="I58" s="60" t="e">
        <f>ROUND((SUM(#REF!+#REF!))/$A$1,1)+I87</f>
        <v>#REF!</v>
      </c>
      <c r="J58" s="60" t="e">
        <f>ROUND((SUM(#REF!+#REF!))/$A$1,1)+J87</f>
        <v>#REF!</v>
      </c>
      <c r="K58" s="60" t="e">
        <f>ROUND((SUM(#REF!+#REF!))/$A$1,1)+K87</f>
        <v>#REF!</v>
      </c>
      <c r="L58" s="60" t="e">
        <f>ROUND((SUM(#REF!+#REF!))/$A$1,1)+L87</f>
        <v>#REF!</v>
      </c>
      <c r="M58" s="60" t="e">
        <f>ROUND((SUM(#REF!+#REF!))/$A$1,1)+M87</f>
        <v>#REF!</v>
      </c>
      <c r="N58" s="60" t="e">
        <f>ROUND((SUM(#REF!+#REF!))/$A$1,1)+N87</f>
        <v>#REF!</v>
      </c>
      <c r="O58" s="70" t="e">
        <f>IF(L58=0,"",(H58-L58)/L58)</f>
        <v>#REF!</v>
      </c>
      <c r="P58" s="4" t="e">
        <f>IF(I58=0,"",(H58-I58)/I58)</f>
        <v>#REF!</v>
      </c>
      <c r="Q58" s="60" t="e">
        <f>ROUND((SUM(#REF!+#REF!))/$A$1,1)+Q87</f>
        <v>#REF!</v>
      </c>
      <c r="R58" s="60" t="e">
        <f>ROUND((SUM(#REF!+#REF!))/$A$1,1)+R87</f>
        <v>#REF!</v>
      </c>
      <c r="S58" s="4" t="e">
        <f>IF(R58=0,"",(Q58-R58)/R58)</f>
        <v>#REF!</v>
      </c>
      <c r="T58" s="3" t="e">
        <f>H58+I58+J58</f>
        <v>#REF!</v>
      </c>
      <c r="U58" s="3" t="e">
        <f>ROUND((SUM(#REF!+#REF!))/$A$1,1)+U87</f>
        <v>#REF!</v>
      </c>
      <c r="V58" s="4" t="e">
        <f>IF(U58=0,"",(T58-U58)/U58)</f>
        <v>#REF!</v>
      </c>
      <c r="W58" s="3" t="e">
        <f>ROUND((SUM(#REF!+#REF!))/$A$1,1)+W87</f>
        <v>#REF!</v>
      </c>
      <c r="X58" s="3" t="e">
        <f>ROUND((SUM(#REF!+#REF!))/$A$1,1)+X87</f>
        <v>#REF!</v>
      </c>
      <c r="Y58" s="4" t="e">
        <f>IF(X58=0,"",(W58-X58)/X58)</f>
        <v>#REF!</v>
      </c>
      <c r="Z58" s="40"/>
      <c r="AB58" s="31" t="e">
        <f t="shared" si="1"/>
        <v>#REF!</v>
      </c>
      <c r="AC58" s="31"/>
      <c r="AE58" s="3" t="e">
        <f>ROUND((SUM(#REF!+#REF!))/$A$1,1)+AE87</f>
        <v>#REF!</v>
      </c>
      <c r="AF58" s="110" t="e">
        <f t="shared" si="0"/>
        <v>#REF!</v>
      </c>
    </row>
    <row r="59" spans="2:32" ht="15" customHeight="1">
      <c r="D59" s="35"/>
      <c r="E59" s="43" t="s">
        <v>1</v>
      </c>
      <c r="F59" s="9" t="s">
        <v>7</v>
      </c>
      <c r="G59" s="9"/>
      <c r="H59" s="68" t="e">
        <f>ROUND((SUM(#REF!+#REF!))/$A$1,1)+H88</f>
        <v>#REF!</v>
      </c>
      <c r="I59" s="60" t="e">
        <f>ROUND((SUM(#REF!+#REF!))/$A$1,1)+I88</f>
        <v>#REF!</v>
      </c>
      <c r="J59" s="60" t="e">
        <f>ROUND((SUM(#REF!+#REF!))/$A$1,1)+J88</f>
        <v>#REF!</v>
      </c>
      <c r="K59" s="60" t="e">
        <f>ROUND((SUM(#REF!+#REF!))/$A$1,1)+K88</f>
        <v>#REF!</v>
      </c>
      <c r="L59" s="60" t="e">
        <f>ROUND((SUM(#REF!+#REF!))/$A$1,1)+L88</f>
        <v>#REF!</v>
      </c>
      <c r="M59" s="60" t="e">
        <f>ROUND((SUM(#REF!+#REF!))/$A$1,1)+M88</f>
        <v>#REF!</v>
      </c>
      <c r="N59" s="60" t="e">
        <f>ROUND((SUM(#REF!+#REF!))/$A$1,1)+N88</f>
        <v>#REF!</v>
      </c>
      <c r="O59" s="70" t="e">
        <f>IF(L59=0,"",(H59-L59)/L59)</f>
        <v>#REF!</v>
      </c>
      <c r="P59" s="4" t="e">
        <f>IF(I59=0,"",(H59-I59)/I59)</f>
        <v>#REF!</v>
      </c>
      <c r="Q59" s="60" t="e">
        <f>ROUND((SUM(#REF!+#REF!))/$A$1,1)+Q88</f>
        <v>#REF!</v>
      </c>
      <c r="R59" s="60" t="e">
        <f>ROUND((SUM(#REF!+#REF!))/$A$1,1)+R88</f>
        <v>#REF!</v>
      </c>
      <c r="S59" s="4" t="e">
        <f>IF(R59=0,"",(Q59-R59)/R59)</f>
        <v>#REF!</v>
      </c>
      <c r="T59" s="3" t="e">
        <f>H59+I59+J59</f>
        <v>#REF!</v>
      </c>
      <c r="U59" s="3" t="e">
        <f>ROUND((SUM(#REF!+#REF!))/$A$1,1)+U88</f>
        <v>#REF!</v>
      </c>
      <c r="V59" s="4" t="e">
        <f>IF(U59=0,"",(T59-U59)/U59)</f>
        <v>#REF!</v>
      </c>
      <c r="W59" s="3" t="e">
        <f>ROUND((SUM(#REF!+#REF!))/$A$1,1)+W88</f>
        <v>#REF!</v>
      </c>
      <c r="X59" s="3" t="e">
        <f>ROUND((SUM(#REF!+#REF!))/$A$1,1)+X88</f>
        <v>#REF!</v>
      </c>
      <c r="Y59" s="4" t="e">
        <f>IF(X59=0,"",(W59-X59)/X59)</f>
        <v>#REF!</v>
      </c>
      <c r="Z59" s="40"/>
      <c r="AB59" s="31" t="e">
        <f t="shared" si="1"/>
        <v>#REF!</v>
      </c>
      <c r="AC59" s="31"/>
      <c r="AE59" s="3" t="e">
        <f>ROUND((SUM(#REF!+#REF!))/$A$1,1)+AE88</f>
        <v>#REF!</v>
      </c>
      <c r="AF59" s="110" t="e">
        <f t="shared" si="0"/>
        <v>#REF!</v>
      </c>
    </row>
    <row r="60" spans="2:32" ht="15" customHeight="1">
      <c r="D60" s="35"/>
      <c r="E60" s="8" t="s">
        <v>72</v>
      </c>
      <c r="F60" s="16" t="s">
        <v>54</v>
      </c>
      <c r="G60" s="16"/>
      <c r="H60" s="79" t="e">
        <f>ROUND((SUM(#REF!+#REF!))/$A$1,1)</f>
        <v>#REF!</v>
      </c>
      <c r="I60" s="63" t="e">
        <f>ROUND((SUM(#REF!+#REF!))/$A$1,1)</f>
        <v>#REF!</v>
      </c>
      <c r="J60" s="63" t="e">
        <f>ROUND((SUM(#REF!+#REF!))/$A$1,1)</f>
        <v>#REF!</v>
      </c>
      <c r="K60" s="63" t="e">
        <f>ROUND((SUM(#REF!+#REF!))/$A$1,1)</f>
        <v>#REF!</v>
      </c>
      <c r="L60" s="63" t="e">
        <f>ROUND((SUM(#REF!+#REF!))/$A$1,1)</f>
        <v>#REF!</v>
      </c>
      <c r="M60" s="63" t="e">
        <f>ROUND((SUM(#REF!+#REF!))/$A$1,1)</f>
        <v>#REF!</v>
      </c>
      <c r="N60" s="63" t="e">
        <f>ROUND((SUM(#REF!+#REF!))/$A$1,1)</f>
        <v>#REF!</v>
      </c>
      <c r="O60" s="70" t="e">
        <f>IF(L60=0,"",(H60-L60)/L60)</f>
        <v>#REF!</v>
      </c>
      <c r="P60" s="4" t="e">
        <f>IF(I60=0,"",(H60-I60)/I60)</f>
        <v>#REF!</v>
      </c>
      <c r="Q60" s="63" t="e">
        <f>ROUND((SUM(#REF!+#REF!))/$A$1,1)</f>
        <v>#REF!</v>
      </c>
      <c r="R60" s="63" t="e">
        <f>ROUND((SUM(#REF!+#REF!))/$A$1,1)</f>
        <v>#REF!</v>
      </c>
      <c r="S60" s="4" t="e">
        <f>IF(R60=0,"",(Q60-R60)/R60)</f>
        <v>#REF!</v>
      </c>
      <c r="T60" s="3" t="e">
        <f>H60+I60+J60</f>
        <v>#REF!</v>
      </c>
      <c r="U60" s="5" t="e">
        <f>ROUND((SUM(#REF!+#REF!))/$A$1,1)</f>
        <v>#REF!</v>
      </c>
      <c r="V60" s="4" t="e">
        <f>IF(U60=0,"",(T60-U60)/U60)</f>
        <v>#REF!</v>
      </c>
      <c r="W60" s="5" t="e">
        <f>ROUND((SUM(#REF!+#REF!))/$A$1,1)</f>
        <v>#REF!</v>
      </c>
      <c r="X60" s="5" t="e">
        <f>ROUND((SUM(#REF!+#REF!))/$A$1,1)</f>
        <v>#REF!</v>
      </c>
      <c r="Y60" s="4" t="e">
        <f>IF(X60=0,"",(W60-X60)/X60)</f>
        <v>#REF!</v>
      </c>
      <c r="Z60" s="40"/>
      <c r="AB60" s="31" t="e">
        <f t="shared" si="1"/>
        <v>#REF!</v>
      </c>
      <c r="AC60" s="31"/>
      <c r="AE60" s="5" t="e">
        <f>ROUND((SUM(#REF!+#REF!))/$A$1,1)</f>
        <v>#REF!</v>
      </c>
      <c r="AF60" s="110" t="e">
        <f t="shared" si="0"/>
        <v>#REF!</v>
      </c>
    </row>
    <row r="61" spans="2:32" ht="15" customHeight="1">
      <c r="D61" s="35"/>
      <c r="E61" s="8" t="s">
        <v>73</v>
      </c>
      <c r="F61" s="17" t="s">
        <v>20</v>
      </c>
      <c r="G61" s="17"/>
      <c r="H61" s="80" t="e">
        <f>SUM(#REF!*#REF!+#REF!*#REF!)/H60/$A$1</f>
        <v>#REF!</v>
      </c>
      <c r="I61" s="10" t="e">
        <f>SUM(#REF!*#REF!+#REF!*#REF!)/I60/$A$1</f>
        <v>#REF!</v>
      </c>
      <c r="J61" s="10" t="e">
        <f>SUM(#REF!*#REF!+#REF!*#REF!)/J60/$A$1</f>
        <v>#REF!</v>
      </c>
      <c r="K61" s="10" t="e">
        <f>SUM(#REF!*#REF!+#REF!*#REF!)/K60/$A$1</f>
        <v>#REF!</v>
      </c>
      <c r="L61" s="10" t="e">
        <f>SUM(#REF!*#REF!+#REF!*#REF!)/L60/$A$1</f>
        <v>#REF!</v>
      </c>
      <c r="M61" s="10" t="e">
        <f>SUM(#REF!*#REF!+#REF!*#REF!)/M60/$A$1</f>
        <v>#REF!</v>
      </c>
      <c r="N61" s="10" t="e">
        <f>SUM(#REF!*#REF!+#REF!*#REF!)/N60/$A$1</f>
        <v>#REF!</v>
      </c>
      <c r="O61" s="70" t="e">
        <f>IF(L61=0,"",(H61-L61)/L61)</f>
        <v>#REF!</v>
      </c>
      <c r="P61" s="4" t="e">
        <f>IF(I61=0,"",(H61-I61)/I61)</f>
        <v>#REF!</v>
      </c>
      <c r="Q61" s="10" t="e">
        <f>SUM(#REF!*#REF!+#REF!*#REF!)/Q60/$A$1</f>
        <v>#REF!</v>
      </c>
      <c r="R61" s="10" t="e">
        <f>SUM(#REF!*#REF!+#REF!*#REF!)/R60/$A$1</f>
        <v>#REF!</v>
      </c>
      <c r="S61" s="4" t="e">
        <f>IF(R61=0,"",(Q61-R61)/R61)</f>
        <v>#REF!</v>
      </c>
      <c r="T61" s="10" t="e">
        <f>SUM(#REF!*#REF!+#REF!*#REF!)/T60/$A$1</f>
        <v>#REF!</v>
      </c>
      <c r="U61" s="10" t="e">
        <f>SUM(#REF!*#REF!+#REF!*#REF!)/U60/$A$1</f>
        <v>#REF!</v>
      </c>
      <c r="V61" s="4" t="e">
        <f>IF(U61=0,"",(T61-U61)/U61)</f>
        <v>#REF!</v>
      </c>
      <c r="W61" s="10" t="e">
        <f>SUM(#REF!*#REF!+#REF!*#REF!)/W60/$A$1</f>
        <v>#REF!</v>
      </c>
      <c r="X61" s="10" t="e">
        <f>SUM(#REF!*#REF!+#REF!*#REF!)/X60/$A$1</f>
        <v>#REF!</v>
      </c>
      <c r="Y61" s="4" t="e">
        <f>IF(X61=0,"",(W61-X61)/X61)</f>
        <v>#REF!</v>
      </c>
      <c r="Z61" s="40"/>
      <c r="AB61" s="31"/>
      <c r="AE61" s="10" t="e">
        <f>SUM(#REF!*#REF!+#REF!*#REF!)/AE60/$A$1</f>
        <v>#REF!</v>
      </c>
      <c r="AF61" s="110" t="e">
        <f t="shared" si="0"/>
        <v>#REF!</v>
      </c>
    </row>
    <row r="62" spans="2:32" ht="15" customHeight="1">
      <c r="D62" s="35"/>
      <c r="E62" s="7" t="s">
        <v>17</v>
      </c>
      <c r="F62" s="7"/>
      <c r="G62" s="7"/>
      <c r="H62" s="137"/>
      <c r="I62" s="139"/>
      <c r="J62" s="127"/>
      <c r="K62" s="56"/>
      <c r="L62" s="18"/>
      <c r="M62" s="18"/>
      <c r="N62" s="18"/>
      <c r="O62" s="11"/>
      <c r="P62" s="11"/>
      <c r="Q62" s="127"/>
      <c r="R62" s="127"/>
      <c r="S62" s="126"/>
      <c r="T62" s="143"/>
      <c r="U62" s="143"/>
      <c r="V62" s="141"/>
      <c r="W62" s="18"/>
      <c r="X62" s="18"/>
      <c r="Y62" s="11"/>
      <c r="Z62" s="40"/>
      <c r="AB62" s="31"/>
      <c r="AE62" s="163"/>
      <c r="AF62" s="110">
        <f t="shared" si="0"/>
        <v>0</v>
      </c>
    </row>
    <row r="63" spans="2:32" ht="15" customHeight="1">
      <c r="D63" s="35"/>
      <c r="E63" s="71" t="s">
        <v>99</v>
      </c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3"/>
      <c r="Z63" s="40"/>
      <c r="AB63" s="31"/>
      <c r="AE63" s="72"/>
      <c r="AF63" s="110">
        <f t="shared" si="0"/>
        <v>0</v>
      </c>
    </row>
    <row r="64" spans="2:32" ht="15" customHeight="1">
      <c r="D64" s="35"/>
      <c r="E64" s="9" t="s">
        <v>71</v>
      </c>
      <c r="F64" s="9" t="s">
        <v>7</v>
      </c>
      <c r="G64" s="9"/>
      <c r="H64" s="68" t="e">
        <f t="shared" ref="H64:I66" si="16">+H68-H80</f>
        <v>#REF!</v>
      </c>
      <c r="I64" s="60" t="e">
        <f t="shared" si="16"/>
        <v>#REF!</v>
      </c>
      <c r="J64" s="60" t="e">
        <f t="shared" ref="J64:N66" si="17">+J68-J80</f>
        <v>#REF!</v>
      </c>
      <c r="K64" s="60" t="e">
        <f t="shared" si="17"/>
        <v>#REF!</v>
      </c>
      <c r="L64" s="60" t="e">
        <f t="shared" si="17"/>
        <v>#REF!</v>
      </c>
      <c r="M64" s="60" t="e">
        <f t="shared" si="17"/>
        <v>#REF!</v>
      </c>
      <c r="N64" s="60" t="e">
        <f t="shared" si="17"/>
        <v>#REF!</v>
      </c>
      <c r="O64" s="70" t="e">
        <f>IF(L64=0,"",(H64-L64)/L64)</f>
        <v>#REF!</v>
      </c>
      <c r="P64" s="4" t="e">
        <f>IF(I64=0,"",(H64-I64)/I64)</f>
        <v>#REF!</v>
      </c>
      <c r="Q64" s="60" t="e">
        <f t="shared" ref="Q64:R66" si="18">+Q68-Q80</f>
        <v>#REF!</v>
      </c>
      <c r="R64" s="60" t="e">
        <f t="shared" si="18"/>
        <v>#REF!</v>
      </c>
      <c r="S64" s="4" t="e">
        <f>IF(R64=0,"",(Q64-R64)/R64)</f>
        <v>#REF!</v>
      </c>
      <c r="T64" s="3" t="e">
        <f t="shared" ref="T64:U66" si="19">+T68-T80</f>
        <v>#REF!</v>
      </c>
      <c r="U64" s="3" t="e">
        <f t="shared" si="19"/>
        <v>#REF!</v>
      </c>
      <c r="V64" s="4" t="e">
        <f>IF(U64=0,"",(T64-U64)/U64)</f>
        <v>#REF!</v>
      </c>
      <c r="W64" s="3" t="e">
        <f t="shared" ref="W64:X66" si="20">+W68-W80</f>
        <v>#REF!</v>
      </c>
      <c r="X64" s="3" t="e">
        <f t="shared" si="20"/>
        <v>#REF!</v>
      </c>
      <c r="Y64" s="4" t="e">
        <f>IF(X64=0,"",(W64-X64)/X64)</f>
        <v>#REF!</v>
      </c>
      <c r="Z64" s="40"/>
      <c r="AB64" s="31" t="e">
        <f t="shared" si="1"/>
        <v>#REF!</v>
      </c>
      <c r="AE64" s="3" t="e">
        <f>+AE68-AE80</f>
        <v>#REF!</v>
      </c>
      <c r="AF64" s="110" t="e">
        <f t="shared" si="0"/>
        <v>#REF!</v>
      </c>
    </row>
    <row r="65" spans="4:38" ht="15" customHeight="1">
      <c r="D65" s="35"/>
      <c r="E65" s="8" t="s">
        <v>0</v>
      </c>
      <c r="F65" s="9" t="s">
        <v>7</v>
      </c>
      <c r="G65" s="9"/>
      <c r="H65" s="68" t="e">
        <f t="shared" si="16"/>
        <v>#REF!</v>
      </c>
      <c r="I65" s="60" t="e">
        <f t="shared" si="16"/>
        <v>#REF!</v>
      </c>
      <c r="J65" s="60" t="e">
        <f t="shared" si="17"/>
        <v>#REF!</v>
      </c>
      <c r="K65" s="60" t="e">
        <f t="shared" si="17"/>
        <v>#REF!</v>
      </c>
      <c r="L65" s="60" t="e">
        <f t="shared" si="17"/>
        <v>#REF!</v>
      </c>
      <c r="M65" s="60" t="e">
        <f t="shared" si="17"/>
        <v>#REF!</v>
      </c>
      <c r="N65" s="60" t="e">
        <f t="shared" si="17"/>
        <v>#REF!</v>
      </c>
      <c r="O65" s="70" t="e">
        <f>IF(L65=0,"",(H65-L65)/L65)</f>
        <v>#REF!</v>
      </c>
      <c r="P65" s="4" t="e">
        <f>IF(I65=0,"",(H65-I65)/I65)</f>
        <v>#REF!</v>
      </c>
      <c r="Q65" s="60" t="e">
        <f t="shared" si="18"/>
        <v>#REF!</v>
      </c>
      <c r="R65" s="60" t="e">
        <f t="shared" si="18"/>
        <v>#REF!</v>
      </c>
      <c r="S65" s="4" t="e">
        <f>IF(R65=0,"",(Q65-R65)/R65)</f>
        <v>#REF!</v>
      </c>
      <c r="T65" s="3" t="e">
        <f t="shared" si="19"/>
        <v>#REF!</v>
      </c>
      <c r="U65" s="3" t="e">
        <f t="shared" si="19"/>
        <v>#REF!</v>
      </c>
      <c r="V65" s="4" t="e">
        <f>IF(U65=0,"",(T65-U65)/U65)</f>
        <v>#REF!</v>
      </c>
      <c r="W65" s="3" t="e">
        <f t="shared" si="20"/>
        <v>#REF!</v>
      </c>
      <c r="X65" s="3" t="e">
        <f>+X69-X81</f>
        <v>#REF!</v>
      </c>
      <c r="Y65" s="4" t="e">
        <f>IF(X65=0,"",(W65-X65)/X65)</f>
        <v>#REF!</v>
      </c>
      <c r="Z65" s="40"/>
      <c r="AB65" s="31" t="e">
        <f t="shared" si="1"/>
        <v>#REF!</v>
      </c>
      <c r="AE65" s="3" t="e">
        <f>+AE69-AE81</f>
        <v>#REF!</v>
      </c>
      <c r="AF65" s="110" t="e">
        <f t="shared" si="0"/>
        <v>#REF!</v>
      </c>
    </row>
    <row r="66" spans="4:38" ht="15" customHeight="1">
      <c r="D66" s="35"/>
      <c r="E66" s="8" t="s">
        <v>1</v>
      </c>
      <c r="F66" s="9" t="s">
        <v>7</v>
      </c>
      <c r="G66" s="9"/>
      <c r="H66" s="68" t="e">
        <f t="shared" si="16"/>
        <v>#REF!</v>
      </c>
      <c r="I66" s="60" t="e">
        <f t="shared" si="16"/>
        <v>#REF!</v>
      </c>
      <c r="J66" s="60" t="e">
        <f t="shared" si="17"/>
        <v>#REF!</v>
      </c>
      <c r="K66" s="60" t="e">
        <f t="shared" si="17"/>
        <v>#REF!</v>
      </c>
      <c r="L66" s="60" t="e">
        <f t="shared" si="17"/>
        <v>#REF!</v>
      </c>
      <c r="M66" s="60" t="e">
        <f t="shared" si="17"/>
        <v>#REF!</v>
      </c>
      <c r="N66" s="60" t="e">
        <f t="shared" si="17"/>
        <v>#REF!</v>
      </c>
      <c r="O66" s="70" t="e">
        <f>IF(L66=0,"",(H66-L66)/L66)</f>
        <v>#REF!</v>
      </c>
      <c r="P66" s="4" t="e">
        <f>IF(I66=0,"",(H66-I66)/I66)</f>
        <v>#REF!</v>
      </c>
      <c r="Q66" s="60" t="e">
        <f t="shared" si="18"/>
        <v>#REF!</v>
      </c>
      <c r="R66" s="60" t="e">
        <f t="shared" si="18"/>
        <v>#REF!</v>
      </c>
      <c r="S66" s="4" t="e">
        <f>IF(R66=0,"",(Q66-R66)/R66)</f>
        <v>#REF!</v>
      </c>
      <c r="T66" s="3" t="e">
        <f t="shared" si="19"/>
        <v>#REF!</v>
      </c>
      <c r="U66" s="3" t="e">
        <f t="shared" si="19"/>
        <v>#REF!</v>
      </c>
      <c r="V66" s="4" t="e">
        <f>IF(U66=0,"",(T66-U66)/U66)</f>
        <v>#REF!</v>
      </c>
      <c r="W66" s="3" t="e">
        <f t="shared" si="20"/>
        <v>#REF!</v>
      </c>
      <c r="X66" s="3" t="e">
        <f t="shared" si="20"/>
        <v>#REF!</v>
      </c>
      <c r="Y66" s="4" t="e">
        <f>IF(X66=0,"",(W66-X66)/X66)</f>
        <v>#REF!</v>
      </c>
      <c r="Z66" s="40"/>
      <c r="AB66" s="31" t="e">
        <f t="shared" si="1"/>
        <v>#REF!</v>
      </c>
      <c r="AE66" s="3" t="e">
        <f>+AE70-AE82</f>
        <v>#REF!</v>
      </c>
      <c r="AF66" s="110" t="e">
        <f t="shared" si="0"/>
        <v>#REF!</v>
      </c>
    </row>
    <row r="67" spans="4:38" ht="15" hidden="1" customHeight="1" outlineLevel="2">
      <c r="D67" s="35"/>
      <c r="E67" s="71" t="s">
        <v>67</v>
      </c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3"/>
      <c r="Z67" s="40"/>
      <c r="AB67" s="31"/>
      <c r="AE67" s="72"/>
      <c r="AF67" s="110">
        <f t="shared" si="0"/>
        <v>0</v>
      </c>
    </row>
    <row r="68" spans="4:38" ht="15" hidden="1" customHeight="1" outlineLevel="2">
      <c r="D68" s="35"/>
      <c r="E68" s="9" t="s">
        <v>71</v>
      </c>
      <c r="F68" s="9" t="s">
        <v>7</v>
      </c>
      <c r="G68" s="9"/>
      <c r="H68" s="68" t="e">
        <f t="shared" ref="H68:N68" si="21">+H72+H76+H80</f>
        <v>#REF!</v>
      </c>
      <c r="I68" s="60" t="e">
        <f t="shared" si="21"/>
        <v>#REF!</v>
      </c>
      <c r="J68" s="60" t="e">
        <f t="shared" si="21"/>
        <v>#REF!</v>
      </c>
      <c r="K68" s="60" t="e">
        <f t="shared" si="21"/>
        <v>#REF!</v>
      </c>
      <c r="L68" s="60" t="e">
        <f t="shared" si="21"/>
        <v>#REF!</v>
      </c>
      <c r="M68" s="60" t="e">
        <f t="shared" si="21"/>
        <v>#REF!</v>
      </c>
      <c r="N68" s="60" t="e">
        <f t="shared" si="21"/>
        <v>#REF!</v>
      </c>
      <c r="O68" s="70" t="e">
        <f>IF(L68=0,"",(H68-L68)/L68)</f>
        <v>#REF!</v>
      </c>
      <c r="P68" s="4" t="e">
        <f>IF(J68=0,"",(I68-J68)/J68)</f>
        <v>#REF!</v>
      </c>
      <c r="Q68" s="60" t="e">
        <f t="shared" ref="Q68:R70" si="22">+Q72+Q76+Q80</f>
        <v>#REF!</v>
      </c>
      <c r="R68" s="60" t="e">
        <f t="shared" si="22"/>
        <v>#REF!</v>
      </c>
      <c r="S68" s="4" t="e">
        <f>IF(R68=0,"",(Q68-R68)/R68)</f>
        <v>#REF!</v>
      </c>
      <c r="T68" s="3" t="e">
        <f t="shared" ref="T68:U70" si="23">+T72+T76+T80</f>
        <v>#REF!</v>
      </c>
      <c r="U68" s="3" t="e">
        <f t="shared" si="23"/>
        <v>#REF!</v>
      </c>
      <c r="V68" s="4" t="e">
        <f>IF(U68=0,"",(T68-U68)/U68)</f>
        <v>#REF!</v>
      </c>
      <c r="W68" s="3" t="e">
        <f t="shared" ref="W68:X70" si="24">+W72+W76+W80</f>
        <v>#REF!</v>
      </c>
      <c r="X68" s="3" t="e">
        <f t="shared" si="24"/>
        <v>#REF!</v>
      </c>
      <c r="Y68" s="4" t="e">
        <f>IF(X68=0,"",(W68-X68)/X68)</f>
        <v>#REF!</v>
      </c>
      <c r="Z68" s="40"/>
      <c r="AB68" s="31" t="e">
        <f t="shared" si="1"/>
        <v>#REF!</v>
      </c>
      <c r="AD68" s="31" t="e">
        <f>+J64-J68</f>
        <v>#REF!</v>
      </c>
      <c r="AE68" s="3" t="e">
        <f>+AE72+AE76+AE80</f>
        <v>#REF!</v>
      </c>
      <c r="AF68" s="110" t="e">
        <f t="shared" si="0"/>
        <v>#REF!</v>
      </c>
      <c r="AG68" s="31" t="e">
        <f t="shared" ref="AG68:AH70" si="25">+M64-M68</f>
        <v>#REF!</v>
      </c>
      <c r="AH68" s="31" t="e">
        <f t="shared" si="25"/>
        <v>#REF!</v>
      </c>
      <c r="AI68" s="31"/>
      <c r="AJ68" s="31"/>
      <c r="AK68" s="31" t="e">
        <f t="shared" ref="AK68:AL70" si="26">+W64-W68</f>
        <v>#REF!</v>
      </c>
      <c r="AL68" s="31" t="e">
        <f t="shared" si="26"/>
        <v>#REF!</v>
      </c>
    </row>
    <row r="69" spans="4:38" ht="15" hidden="1" customHeight="1" outlineLevel="2">
      <c r="D69" s="35"/>
      <c r="E69" s="8" t="s">
        <v>0</v>
      </c>
      <c r="F69" s="9" t="s">
        <v>7</v>
      </c>
      <c r="G69" s="9"/>
      <c r="H69" s="68" t="e">
        <f t="shared" ref="H69:J70" si="27">+H73+H77+H81</f>
        <v>#REF!</v>
      </c>
      <c r="I69" s="60" t="e">
        <f t="shared" si="27"/>
        <v>#REF!</v>
      </c>
      <c r="J69" s="60" t="e">
        <f t="shared" si="27"/>
        <v>#REF!</v>
      </c>
      <c r="K69" s="60" t="e">
        <f t="shared" ref="K69:N70" si="28">+K73+K77+K81</f>
        <v>#REF!</v>
      </c>
      <c r="L69" s="60" t="e">
        <f t="shared" si="28"/>
        <v>#REF!</v>
      </c>
      <c r="M69" s="60" t="e">
        <f t="shared" si="28"/>
        <v>#REF!</v>
      </c>
      <c r="N69" s="60" t="e">
        <f t="shared" si="28"/>
        <v>#REF!</v>
      </c>
      <c r="O69" s="70" t="e">
        <f>IF(L69=0,"",(H69-L69)/L69)</f>
        <v>#REF!</v>
      </c>
      <c r="P69" s="4" t="e">
        <f>IF(J69=0,"",(I69-J69)/J69)</f>
        <v>#REF!</v>
      </c>
      <c r="Q69" s="60" t="e">
        <f t="shared" si="22"/>
        <v>#REF!</v>
      </c>
      <c r="R69" s="60" t="e">
        <f t="shared" si="22"/>
        <v>#REF!</v>
      </c>
      <c r="S69" s="4" t="e">
        <f>IF(R69=0,"",(Q69-R69)/R69)</f>
        <v>#REF!</v>
      </c>
      <c r="T69" s="3" t="e">
        <f t="shared" si="23"/>
        <v>#REF!</v>
      </c>
      <c r="U69" s="3" t="e">
        <f t="shared" si="23"/>
        <v>#REF!</v>
      </c>
      <c r="V69" s="4" t="e">
        <f>IF(U69=0,"",(T69-U69)/U69)</f>
        <v>#REF!</v>
      </c>
      <c r="W69" s="3" t="e">
        <f t="shared" si="24"/>
        <v>#REF!</v>
      </c>
      <c r="X69" s="3" t="e">
        <f t="shared" si="24"/>
        <v>#REF!</v>
      </c>
      <c r="Y69" s="4" t="e">
        <f>IF(X69=0,"",(W69-X69)/X69)</f>
        <v>#REF!</v>
      </c>
      <c r="Z69" s="40"/>
      <c r="AB69" s="31" t="e">
        <f t="shared" si="1"/>
        <v>#REF!</v>
      </c>
      <c r="AD69" s="31" t="e">
        <f>+J65-J69</f>
        <v>#REF!</v>
      </c>
      <c r="AE69" s="3" t="e">
        <f>+AE73+AE77+AE81</f>
        <v>#REF!</v>
      </c>
      <c r="AF69" s="110" t="e">
        <f t="shared" si="0"/>
        <v>#REF!</v>
      </c>
      <c r="AG69" s="31" t="e">
        <f t="shared" si="25"/>
        <v>#REF!</v>
      </c>
      <c r="AH69" s="31" t="e">
        <f t="shared" si="25"/>
        <v>#REF!</v>
      </c>
      <c r="AI69" s="31"/>
      <c r="AJ69" s="31"/>
      <c r="AK69" s="31" t="e">
        <f t="shared" si="26"/>
        <v>#REF!</v>
      </c>
      <c r="AL69" s="31" t="e">
        <f t="shared" si="26"/>
        <v>#REF!</v>
      </c>
    </row>
    <row r="70" spans="4:38" ht="15" hidden="1" customHeight="1" outlineLevel="2">
      <c r="D70" s="35"/>
      <c r="E70" s="8" t="s">
        <v>1</v>
      </c>
      <c r="F70" s="9" t="s">
        <v>7</v>
      </c>
      <c r="G70" s="9"/>
      <c r="H70" s="68" t="e">
        <f t="shared" si="27"/>
        <v>#REF!</v>
      </c>
      <c r="I70" s="60" t="e">
        <f t="shared" si="27"/>
        <v>#REF!</v>
      </c>
      <c r="J70" s="60" t="e">
        <f t="shared" si="27"/>
        <v>#REF!</v>
      </c>
      <c r="K70" s="60" t="e">
        <f t="shared" si="28"/>
        <v>#REF!</v>
      </c>
      <c r="L70" s="60" t="e">
        <f t="shared" si="28"/>
        <v>#REF!</v>
      </c>
      <c r="M70" s="60" t="e">
        <f t="shared" si="28"/>
        <v>#REF!</v>
      </c>
      <c r="N70" s="60" t="e">
        <f t="shared" si="28"/>
        <v>#REF!</v>
      </c>
      <c r="O70" s="70" t="e">
        <f>IF(L70=0,"",(H70-L70)/L70)</f>
        <v>#REF!</v>
      </c>
      <c r="P70" s="4" t="e">
        <f>IF(J70=0,"",(I70-J70)/J70)</f>
        <v>#REF!</v>
      </c>
      <c r="Q70" s="60" t="e">
        <f t="shared" si="22"/>
        <v>#REF!</v>
      </c>
      <c r="R70" s="60" t="e">
        <f t="shared" si="22"/>
        <v>#REF!</v>
      </c>
      <c r="S70" s="4" t="e">
        <f>IF(R70=0,"",(Q70-R70)/R70)</f>
        <v>#REF!</v>
      </c>
      <c r="T70" s="3" t="e">
        <f t="shared" si="23"/>
        <v>#REF!</v>
      </c>
      <c r="U70" s="3" t="e">
        <f t="shared" si="23"/>
        <v>#REF!</v>
      </c>
      <c r="V70" s="4" t="e">
        <f>IF(U70=0,"",(T70-U70)/U70)</f>
        <v>#REF!</v>
      </c>
      <c r="W70" s="3" t="e">
        <f t="shared" si="24"/>
        <v>#REF!</v>
      </c>
      <c r="X70" s="3" t="e">
        <f t="shared" si="24"/>
        <v>#REF!</v>
      </c>
      <c r="Y70" s="4" t="e">
        <f>IF(X70=0,"",(W70-X70)/X70)</f>
        <v>#REF!</v>
      </c>
      <c r="Z70" s="40"/>
      <c r="AB70" s="31" t="e">
        <f t="shared" si="1"/>
        <v>#REF!</v>
      </c>
      <c r="AD70" s="31" t="e">
        <f>+J66-J70</f>
        <v>#REF!</v>
      </c>
      <c r="AE70" s="3" t="e">
        <f>+AE74+AE78+AE82</f>
        <v>#REF!</v>
      </c>
      <c r="AF70" s="110" t="e">
        <f t="shared" si="0"/>
        <v>#REF!</v>
      </c>
      <c r="AG70" s="31" t="e">
        <f t="shared" si="25"/>
        <v>#REF!</v>
      </c>
      <c r="AH70" s="31" t="e">
        <f t="shared" si="25"/>
        <v>#REF!</v>
      </c>
      <c r="AI70" s="31"/>
      <c r="AJ70" s="31"/>
      <c r="AK70" s="31" t="e">
        <f t="shared" si="26"/>
        <v>#REF!</v>
      </c>
      <c r="AL70" s="31" t="e">
        <f t="shared" si="26"/>
        <v>#REF!</v>
      </c>
    </row>
    <row r="71" spans="4:38" ht="15" customHeight="1" collapsed="1">
      <c r="D71" s="35"/>
      <c r="E71" s="71" t="s">
        <v>58</v>
      </c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40"/>
      <c r="AB71" s="31"/>
      <c r="AE71" s="72"/>
      <c r="AF71" s="110">
        <f t="shared" si="0"/>
        <v>0</v>
      </c>
    </row>
    <row r="72" spans="4:38" ht="15" customHeight="1">
      <c r="D72" s="35"/>
      <c r="E72" s="8" t="s">
        <v>71</v>
      </c>
      <c r="F72" s="9" t="s">
        <v>7</v>
      </c>
      <c r="G72" s="9"/>
      <c r="H72" s="68" t="e">
        <f>ROUND((SUM(#REF!+#REF!))/$A$1,1)</f>
        <v>#REF!</v>
      </c>
      <c r="I72" s="60" t="e">
        <f>ROUND((SUM(#REF!+#REF!))/$A$1,1)</f>
        <v>#REF!</v>
      </c>
      <c r="J72" s="60" t="e">
        <f>ROUND((SUM(#REF!+#REF!))/$A$1,1)</f>
        <v>#REF!</v>
      </c>
      <c r="K72" s="60" t="e">
        <f>ROUND((SUM(#REF!+#REF!))/$A$1,1)</f>
        <v>#REF!</v>
      </c>
      <c r="L72" s="60" t="e">
        <f>ROUND((SUM(#REF!+#REF!))/$A$1,1)</f>
        <v>#REF!</v>
      </c>
      <c r="M72" s="60" t="e">
        <f>ROUND((SUM(#REF!+#REF!))/$A$1,1)</f>
        <v>#REF!</v>
      </c>
      <c r="N72" s="60" t="e">
        <f>ROUND((SUM(#REF!+#REF!))/$A$1,1)</f>
        <v>#REF!</v>
      </c>
      <c r="O72" s="70" t="e">
        <f>IF(L72=0,"",(H72-L72)/L72)</f>
        <v>#REF!</v>
      </c>
      <c r="P72" s="4" t="e">
        <f>IF(I72=0,"",(H72-I72)/I72)</f>
        <v>#REF!</v>
      </c>
      <c r="Q72" s="60" t="e">
        <f>ROUND((SUM(#REF!+#REF!))/$A$1,1)</f>
        <v>#REF!</v>
      </c>
      <c r="R72" s="60" t="e">
        <f>ROUND((SUM(#REF!+#REF!))/$A$1,1)</f>
        <v>#REF!</v>
      </c>
      <c r="S72" s="4" t="e">
        <f>IF(R72=0,"",(Q72-R72)/R72)</f>
        <v>#REF!</v>
      </c>
      <c r="T72" s="3" t="e">
        <f>H72+I72+J72</f>
        <v>#REF!</v>
      </c>
      <c r="U72" s="3" t="e">
        <f>ROUND((SUM(#REF!+#REF!))/$A$1,1)</f>
        <v>#REF!</v>
      </c>
      <c r="V72" s="4" t="e">
        <f>IF(U72=0,"",(T72-U72)/U72)</f>
        <v>#REF!</v>
      </c>
      <c r="W72" s="3" t="e">
        <f>ROUND((SUM(#REF!+#REF!))/$A$1,1)</f>
        <v>#REF!</v>
      </c>
      <c r="X72" s="3" t="e">
        <f>ROUND((SUM(#REF!+#REF!))/$A$1,1)</f>
        <v>#REF!</v>
      </c>
      <c r="Y72" s="4" t="e">
        <f>IF(X72=0,"",(W72-X72)/X72)</f>
        <v>#REF!</v>
      </c>
      <c r="Z72" s="40"/>
      <c r="AB72" s="31" t="e">
        <f t="shared" si="1"/>
        <v>#REF!</v>
      </c>
      <c r="AE72" s="3" t="e">
        <f>ROUND((SUM(#REF!+#REF!))/$A$1,1)</f>
        <v>#REF!</v>
      </c>
      <c r="AF72" s="110" t="e">
        <f t="shared" si="0"/>
        <v>#REF!</v>
      </c>
    </row>
    <row r="73" spans="4:38" ht="15" customHeight="1">
      <c r="D73" s="35"/>
      <c r="E73" s="43" t="s">
        <v>0</v>
      </c>
      <c r="F73" s="9" t="s">
        <v>7</v>
      </c>
      <c r="G73" s="9"/>
      <c r="H73" s="68" t="e">
        <f>ROUND((SUM(#REF!+#REF!))/$A$1,1)</f>
        <v>#REF!</v>
      </c>
      <c r="I73" s="60" t="e">
        <f>ROUND((SUM(#REF!+#REF!))/$A$1,1)</f>
        <v>#REF!</v>
      </c>
      <c r="J73" s="60" t="e">
        <f>ROUND((SUM(#REF!+#REF!))/$A$1,1)</f>
        <v>#REF!</v>
      </c>
      <c r="K73" s="60" t="e">
        <f>ROUND((SUM(#REF!+#REF!))/$A$1,1)</f>
        <v>#REF!</v>
      </c>
      <c r="L73" s="60" t="e">
        <f>ROUND((SUM(#REF!+#REF!))/$A$1,1)</f>
        <v>#REF!</v>
      </c>
      <c r="M73" s="60" t="e">
        <f>ROUND((SUM(#REF!+#REF!))/$A$1,1)</f>
        <v>#REF!</v>
      </c>
      <c r="N73" s="60" t="e">
        <f>ROUND((SUM(#REF!+#REF!))/$A$1,1)</f>
        <v>#REF!</v>
      </c>
      <c r="O73" s="70" t="e">
        <f>IF(L73=0,"",(H73-L73)/L73)</f>
        <v>#REF!</v>
      </c>
      <c r="P73" s="4" t="e">
        <f>IF(I73=0,"",(H73-I73)/I73)</f>
        <v>#REF!</v>
      </c>
      <c r="Q73" s="60" t="e">
        <f>ROUND((SUM(#REF!+#REF!))/$A$1,1)</f>
        <v>#REF!</v>
      </c>
      <c r="R73" s="60" t="e">
        <f>ROUND((SUM(#REF!+#REF!))/$A$1,1)</f>
        <v>#REF!</v>
      </c>
      <c r="S73" s="4" t="e">
        <f>IF(R73=0,"",(Q73-R73)/R73)</f>
        <v>#REF!</v>
      </c>
      <c r="T73" s="3" t="e">
        <f>H73+I73+J73</f>
        <v>#REF!</v>
      </c>
      <c r="U73" s="3" t="e">
        <f>ROUND((SUM(#REF!+#REF!))/$A$1,1)</f>
        <v>#REF!</v>
      </c>
      <c r="V73" s="4" t="e">
        <f>IF(U73=0,"",(T73-U73)/U73)</f>
        <v>#REF!</v>
      </c>
      <c r="W73" s="3" t="e">
        <f>ROUND((SUM(#REF!+#REF!))/$A$1,1)</f>
        <v>#REF!</v>
      </c>
      <c r="X73" s="3" t="e">
        <f>ROUND((SUM(#REF!+#REF!))/$A$1,1)</f>
        <v>#REF!</v>
      </c>
      <c r="Y73" s="4" t="e">
        <f>IF(X73=0,"",(W73-X73)/X73)</f>
        <v>#REF!</v>
      </c>
      <c r="Z73" s="40"/>
      <c r="AB73" s="31" t="e">
        <f t="shared" si="1"/>
        <v>#REF!</v>
      </c>
      <c r="AE73" s="3" t="e">
        <f>ROUND((SUM(#REF!+#REF!))/$A$1,1)</f>
        <v>#REF!</v>
      </c>
      <c r="AF73" s="110" t="e">
        <f t="shared" ref="AF73:AF89" si="29">T73-AE73</f>
        <v>#REF!</v>
      </c>
    </row>
    <row r="74" spans="4:38" ht="15" customHeight="1">
      <c r="D74" s="35"/>
      <c r="E74" s="43" t="s">
        <v>1</v>
      </c>
      <c r="F74" s="9" t="s">
        <v>7</v>
      </c>
      <c r="G74" s="9"/>
      <c r="H74" s="68" t="e">
        <f>ROUND((SUM(#REF!+#REF!))/$A$1,1)</f>
        <v>#REF!</v>
      </c>
      <c r="I74" s="60" t="e">
        <f>ROUND((SUM(#REF!+#REF!))/$A$1,1)</f>
        <v>#REF!</v>
      </c>
      <c r="J74" s="60" t="e">
        <f>ROUND((SUM(#REF!+#REF!))/$A$1,1)</f>
        <v>#REF!</v>
      </c>
      <c r="K74" s="60" t="e">
        <f>ROUND((SUM(#REF!+#REF!))/$A$1,1)</f>
        <v>#REF!</v>
      </c>
      <c r="L74" s="60" t="e">
        <f>ROUND((SUM(#REF!+#REF!))/$A$1,1)</f>
        <v>#REF!</v>
      </c>
      <c r="M74" s="60" t="e">
        <f>ROUND((SUM(#REF!+#REF!))/$A$1,1)</f>
        <v>#REF!</v>
      </c>
      <c r="N74" s="60" t="e">
        <f>ROUND((SUM(#REF!+#REF!))/$A$1,1)</f>
        <v>#REF!</v>
      </c>
      <c r="O74" s="70" t="e">
        <f>IF(L74=0,"",(H74-L74)/L74)</f>
        <v>#REF!</v>
      </c>
      <c r="P74" s="4" t="e">
        <f>IF(I74=0,"",(H74-I74)/I74)</f>
        <v>#REF!</v>
      </c>
      <c r="Q74" s="60" t="e">
        <f>ROUND((SUM(#REF!+#REF!))/$A$1,1)</f>
        <v>#REF!</v>
      </c>
      <c r="R74" s="60" t="e">
        <f>ROUND((SUM(#REF!+#REF!))/$A$1,1)</f>
        <v>#REF!</v>
      </c>
      <c r="S74" s="4" t="e">
        <f>IF(R74=0,"",(Q74-R74)/R74)</f>
        <v>#REF!</v>
      </c>
      <c r="T74" s="3" t="e">
        <f>H74+I74+J74</f>
        <v>#REF!</v>
      </c>
      <c r="U74" s="3" t="e">
        <f>ROUND((SUM(#REF!+#REF!))/$A$1,1)</f>
        <v>#REF!</v>
      </c>
      <c r="V74" s="4" t="e">
        <f>IF(U74=0,"",(T74-U74)/U74)</f>
        <v>#REF!</v>
      </c>
      <c r="W74" s="3" t="e">
        <f>ROUND((SUM(#REF!+#REF!))/$A$1,1)</f>
        <v>#REF!</v>
      </c>
      <c r="X74" s="3" t="e">
        <f>ROUND((SUM(#REF!+#REF!))/$A$1,1)</f>
        <v>#REF!</v>
      </c>
      <c r="Y74" s="4" t="e">
        <f>IF(X74=0,"",(W74-X74)/X74)</f>
        <v>#REF!</v>
      </c>
      <c r="Z74" s="40"/>
      <c r="AB74" s="31" t="e">
        <f t="shared" si="1"/>
        <v>#REF!</v>
      </c>
      <c r="AE74" s="3" t="e">
        <f>ROUND((SUM(#REF!+#REF!))/$A$1,1)</f>
        <v>#REF!</v>
      </c>
      <c r="AF74" s="110" t="e">
        <f t="shared" si="29"/>
        <v>#REF!</v>
      </c>
    </row>
    <row r="75" spans="4:38" ht="15" customHeight="1">
      <c r="D75" s="35"/>
      <c r="E75" s="71" t="s">
        <v>100</v>
      </c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3"/>
      <c r="Z75" s="40"/>
      <c r="AB75" s="31"/>
      <c r="AE75" s="72"/>
      <c r="AF75" s="110">
        <f t="shared" si="29"/>
        <v>0</v>
      </c>
    </row>
    <row r="76" spans="4:38" ht="15" customHeight="1">
      <c r="D76" s="35"/>
      <c r="E76" s="8" t="s">
        <v>71</v>
      </c>
      <c r="F76" s="9" t="s">
        <v>7</v>
      </c>
      <c r="G76" s="9"/>
      <c r="H76" s="68" t="e">
        <f>ROUND((+#REF!+#REF!+#REF!)/$A$1,1)-H80</f>
        <v>#REF!</v>
      </c>
      <c r="I76" s="60" t="e">
        <f>ROUND((+#REF!+#REF!+#REF!)/$A$1,1)-I80</f>
        <v>#REF!</v>
      </c>
      <c r="J76" s="60" t="e">
        <f>ROUND((+#REF!+#REF!+#REF!)/$A$1,1)-J80</f>
        <v>#REF!</v>
      </c>
      <c r="K76" s="60" t="e">
        <f>ROUND((+#REF!+#REF!+#REF!)/$A$1,1)-K80</f>
        <v>#REF!</v>
      </c>
      <c r="L76" s="60" t="e">
        <f>ROUND((+#REF!+#REF!+#REF!)/$A$1,1)-L80</f>
        <v>#REF!</v>
      </c>
      <c r="M76" s="60" t="e">
        <f>ROUND((+#REF!+#REF!+#REF!)/$A$1,1)-M80</f>
        <v>#REF!</v>
      </c>
      <c r="N76" s="60" t="e">
        <f>ROUND((+#REF!+#REF!+#REF!)/$A$1,1)-N80</f>
        <v>#REF!</v>
      </c>
      <c r="O76" s="70" t="e">
        <f>IF(L76=0,"",(H76-L76)/L76)</f>
        <v>#REF!</v>
      </c>
      <c r="P76" s="4" t="e">
        <f>IF(I76=0,"",(H76-I76)/I76)</f>
        <v>#REF!</v>
      </c>
      <c r="Q76" s="60" t="e">
        <f>ROUND((+#REF!+#REF!+#REF!)/$A$1,1)-Q80</f>
        <v>#REF!</v>
      </c>
      <c r="R76" s="60" t="e">
        <f>ROUND((+#REF!+#REF!+#REF!)/$A$1,1)-R80</f>
        <v>#REF!</v>
      </c>
      <c r="S76" s="4" t="e">
        <f>IF(R76=0,"",(Q76-R76)/R76)</f>
        <v>#REF!</v>
      </c>
      <c r="T76" s="3" t="e">
        <f>H76+I76+J76</f>
        <v>#REF!</v>
      </c>
      <c r="U76" s="3" t="e">
        <f>ROUND((+#REF!+#REF!+#REF!)/$A$1,1)-U80</f>
        <v>#REF!</v>
      </c>
      <c r="V76" s="4" t="e">
        <f>IF(U76=0,"",(T76-U76)/U76)</f>
        <v>#REF!</v>
      </c>
      <c r="W76" s="3" t="e">
        <f>ROUND((+#REF!+#REF!+#REF!)/$A$1,1)-W80</f>
        <v>#REF!</v>
      </c>
      <c r="X76" s="3" t="e">
        <f>ROUND((+#REF!+#REF!+#REF!)/$A$1,1)-X80</f>
        <v>#REF!</v>
      </c>
      <c r="Y76" s="4" t="e">
        <f>IF(X76=0,"",(W76-X76)/X76)</f>
        <v>#REF!</v>
      </c>
      <c r="Z76" s="40"/>
      <c r="AB76" s="31" t="e">
        <f t="shared" si="1"/>
        <v>#REF!</v>
      </c>
      <c r="AE76" s="3" t="e">
        <f>ROUND((+#REF!+#REF!+#REF!)/$A$1,1)-AE80</f>
        <v>#REF!</v>
      </c>
      <c r="AF76" s="110" t="e">
        <f t="shared" si="29"/>
        <v>#REF!</v>
      </c>
    </row>
    <row r="77" spans="4:38" ht="15" customHeight="1">
      <c r="D77" s="35"/>
      <c r="E77" s="43" t="s">
        <v>0</v>
      </c>
      <c r="F77" s="9" t="s">
        <v>7</v>
      </c>
      <c r="G77" s="9"/>
      <c r="H77" s="68" t="e">
        <f>ROUND((+#REF!+#REF!+#REF!)/$A$1,1)-H81</f>
        <v>#REF!</v>
      </c>
      <c r="I77" s="60" t="e">
        <f>ROUND((+#REF!+#REF!+#REF!)/$A$1,1)-I81</f>
        <v>#REF!</v>
      </c>
      <c r="J77" s="60" t="e">
        <f>ROUND((+#REF!+#REF!+#REF!)/$A$1,1)-J81</f>
        <v>#REF!</v>
      </c>
      <c r="K77" s="60" t="e">
        <f>ROUND((+#REF!+#REF!+#REF!)/$A$1,1)-K81</f>
        <v>#REF!</v>
      </c>
      <c r="L77" s="60" t="e">
        <f>ROUND((+#REF!+#REF!+#REF!)/$A$1,1)-L81</f>
        <v>#REF!</v>
      </c>
      <c r="M77" s="60" t="e">
        <f>ROUND((+#REF!+#REF!+#REF!)/$A$1,1)-M81</f>
        <v>#REF!</v>
      </c>
      <c r="N77" s="60" t="e">
        <f>ROUND((+#REF!+#REF!+#REF!)/$A$1,1)-N81</f>
        <v>#REF!</v>
      </c>
      <c r="O77" s="70" t="e">
        <f>IF(L77=0,"",(H77-L77)/L77)</f>
        <v>#REF!</v>
      </c>
      <c r="P77" s="4" t="e">
        <f>IF(I77=0,"",(H77-I77)/I77)</f>
        <v>#REF!</v>
      </c>
      <c r="Q77" s="60" t="e">
        <f>ROUND((+#REF!+#REF!+#REF!)/$A$1,1)-Q81</f>
        <v>#REF!</v>
      </c>
      <c r="R77" s="60" t="e">
        <f>ROUND((+#REF!+#REF!+#REF!)/$A$1,1)-R81</f>
        <v>#REF!</v>
      </c>
      <c r="S77" s="4" t="e">
        <f>IF(R77=0,"",(Q77-R77)/R77)</f>
        <v>#REF!</v>
      </c>
      <c r="T77" s="3" t="e">
        <f>H77+I77+J77</f>
        <v>#REF!</v>
      </c>
      <c r="U77" s="3" t="e">
        <f>ROUND((+#REF!+#REF!+#REF!)/$A$1,1)-U81</f>
        <v>#REF!</v>
      </c>
      <c r="V77" s="4" t="e">
        <f>IF(U77=0,"",(T77-U77)/U77)</f>
        <v>#REF!</v>
      </c>
      <c r="W77" s="3" t="e">
        <f>ROUND((+#REF!+#REF!+#REF!)/$A$1,1)-W81</f>
        <v>#REF!</v>
      </c>
      <c r="X77" s="3" t="e">
        <f>ROUND((+#REF!+#REF!+#REF!)/$A$1,1)-X81</f>
        <v>#REF!</v>
      </c>
      <c r="Y77" s="4" t="e">
        <f>IF(X77=0,"",(W77-X77)/X77)</f>
        <v>#REF!</v>
      </c>
      <c r="Z77" s="40"/>
      <c r="AB77" s="31" t="e">
        <f t="shared" si="1"/>
        <v>#REF!</v>
      </c>
      <c r="AE77" s="3" t="e">
        <f>ROUND((+#REF!+#REF!+#REF!)/$A$1,1)-AE81</f>
        <v>#REF!</v>
      </c>
      <c r="AF77" s="110" t="e">
        <f t="shared" si="29"/>
        <v>#REF!</v>
      </c>
    </row>
    <row r="78" spans="4:38" ht="15" customHeight="1">
      <c r="D78" s="35"/>
      <c r="E78" s="43" t="s">
        <v>1</v>
      </c>
      <c r="F78" s="9" t="s">
        <v>7</v>
      </c>
      <c r="G78" s="9"/>
      <c r="H78" s="68" t="e">
        <f>ROUND((+#REF!+#REF!+#REF!)/$A$1,1)-H82</f>
        <v>#REF!</v>
      </c>
      <c r="I78" s="60" t="e">
        <f>ROUND((+#REF!+#REF!+#REF!)/$A$1,1)-I82</f>
        <v>#REF!</v>
      </c>
      <c r="J78" s="60" t="e">
        <f>ROUND((+#REF!+#REF!+#REF!)/$A$1,1)-J82</f>
        <v>#REF!</v>
      </c>
      <c r="K78" s="60" t="e">
        <f>ROUND((+#REF!+#REF!+#REF!)/$A$1,1)-K82</f>
        <v>#REF!</v>
      </c>
      <c r="L78" s="60" t="e">
        <f>ROUND((+#REF!+#REF!+#REF!)/$A$1,1)-L82</f>
        <v>#REF!</v>
      </c>
      <c r="M78" s="60" t="e">
        <f>ROUND((+#REF!+#REF!+#REF!)/$A$1,1)-M82</f>
        <v>#REF!</v>
      </c>
      <c r="N78" s="60" t="e">
        <f>ROUND((+#REF!+#REF!+#REF!)/$A$1,1)-N82</f>
        <v>#REF!</v>
      </c>
      <c r="O78" s="70" t="e">
        <f>IF(L78=0,"",(H78-L78)/L78)</f>
        <v>#REF!</v>
      </c>
      <c r="P78" s="4" t="e">
        <f>IF(I78=0,"",(H78-I78)/I78)</f>
        <v>#REF!</v>
      </c>
      <c r="Q78" s="60" t="e">
        <f>ROUND((+#REF!+#REF!+#REF!)/$A$1,1)-Q82</f>
        <v>#REF!</v>
      </c>
      <c r="R78" s="60" t="e">
        <f>ROUND((+#REF!+#REF!+#REF!)/$A$1,1)-R82</f>
        <v>#REF!</v>
      </c>
      <c r="S78" s="4" t="e">
        <f>IF(R78=0,"",(Q78-R78)/R78)</f>
        <v>#REF!</v>
      </c>
      <c r="T78" s="3" t="e">
        <f>H78+I78+J78</f>
        <v>#REF!</v>
      </c>
      <c r="U78" s="3" t="e">
        <f>ROUND((+#REF!+#REF!+#REF!)/$A$1,1)-U82</f>
        <v>#REF!</v>
      </c>
      <c r="V78" s="4" t="e">
        <f>IF(U78=0,"",(T78-U78)/U78)</f>
        <v>#REF!</v>
      </c>
      <c r="W78" s="3" t="e">
        <f>ROUND((+#REF!+#REF!+#REF!)/$A$1,1)-W82</f>
        <v>#REF!</v>
      </c>
      <c r="X78" s="3" t="e">
        <f>ROUND((+#REF!+#REF!+#REF!)/$A$1,1)-X82</f>
        <v>#REF!</v>
      </c>
      <c r="Y78" s="4" t="e">
        <f>IF(X78=0,"",(W78-X78)/X78)</f>
        <v>#REF!</v>
      </c>
      <c r="Z78" s="40"/>
      <c r="AB78" s="31" t="e">
        <f>SUM(K78:N78)-X78</f>
        <v>#REF!</v>
      </c>
      <c r="AE78" s="3" t="e">
        <f>ROUND((+#REF!+#REF!+#REF!)/$A$1,1)-AE82</f>
        <v>#REF!</v>
      </c>
      <c r="AF78" s="110" t="e">
        <f t="shared" si="29"/>
        <v>#REF!</v>
      </c>
    </row>
    <row r="79" spans="4:38" ht="15" hidden="1" customHeight="1">
      <c r="D79" s="35"/>
      <c r="E79" s="71" t="s">
        <v>66</v>
      </c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3"/>
      <c r="Z79" s="40"/>
      <c r="AB79" s="31"/>
      <c r="AE79" s="72"/>
      <c r="AF79" s="110">
        <f t="shared" si="29"/>
        <v>0</v>
      </c>
    </row>
    <row r="80" spans="4:38" ht="15" hidden="1" customHeight="1">
      <c r="D80" s="35"/>
      <c r="E80" s="8" t="s">
        <v>70</v>
      </c>
      <c r="F80" s="9" t="s">
        <v>7</v>
      </c>
      <c r="G80" s="9"/>
      <c r="H80" s="68"/>
      <c r="I80" s="60" t="e">
        <f>ROUND(#REF!/$A$1,3)</f>
        <v>#REF!</v>
      </c>
      <c r="J80" s="60" t="e">
        <f>ROUND(#REF!/$A$1,3)</f>
        <v>#REF!</v>
      </c>
      <c r="K80" s="60" t="e">
        <f>ROUND(#REF!/$A$1,3)</f>
        <v>#REF!</v>
      </c>
      <c r="L80" s="60" t="e">
        <f>ROUND(#REF!/$A$1,3)</f>
        <v>#REF!</v>
      </c>
      <c r="M80" s="60" t="e">
        <f>ROUND(#REF!/$A$1,3)</f>
        <v>#REF!</v>
      </c>
      <c r="N80" s="60" t="e">
        <f>ROUND(#REF!/$A$1,3)</f>
        <v>#REF!</v>
      </c>
      <c r="O80" s="70" t="e">
        <f>IF(N80=0,"",(J80-N80)/N80)</f>
        <v>#REF!</v>
      </c>
      <c r="P80" s="4" t="e">
        <f>IF(L80=0,"",(K80-L80)/L80)</f>
        <v>#REF!</v>
      </c>
      <c r="Q80" s="60"/>
      <c r="R80" s="60"/>
      <c r="S80" s="4"/>
      <c r="T80" s="4"/>
      <c r="U80" s="4"/>
      <c r="V80" s="4"/>
      <c r="W80" s="3" t="e">
        <f>ROUND(#REF!/$A$1,3)</f>
        <v>#REF!</v>
      </c>
      <c r="X80" s="3" t="e">
        <f>ROUND(#REF!/$A$1,3)</f>
        <v>#REF!</v>
      </c>
      <c r="Y80" s="4" t="e">
        <f>IF(X80=0,"",(W80-X80)/X80)</f>
        <v>#REF!</v>
      </c>
      <c r="Z80" s="40"/>
      <c r="AB80" s="31" t="e">
        <f>SUM(J80:M80)-W80</f>
        <v>#REF!</v>
      </c>
      <c r="AE80" s="4"/>
      <c r="AF80" s="110">
        <f t="shared" si="29"/>
        <v>0</v>
      </c>
    </row>
    <row r="81" spans="1:32" ht="15" hidden="1" customHeight="1">
      <c r="D81" s="35"/>
      <c r="E81" s="43" t="s">
        <v>0</v>
      </c>
      <c r="F81" s="9" t="s">
        <v>7</v>
      </c>
      <c r="G81" s="9"/>
      <c r="H81" s="68"/>
      <c r="I81" s="60" t="e">
        <f>ROUND(#REF!/$A$1,3)</f>
        <v>#REF!</v>
      </c>
      <c r="J81" s="60" t="e">
        <f>ROUND(#REF!/$A$1,3)</f>
        <v>#REF!</v>
      </c>
      <c r="K81" s="60" t="e">
        <f>ROUND(#REF!/$A$1,3)</f>
        <v>#REF!</v>
      </c>
      <c r="L81" s="60" t="e">
        <f>ROUND(#REF!/$A$1,3)</f>
        <v>#REF!</v>
      </c>
      <c r="M81" s="60" t="e">
        <f>ROUND(#REF!/$A$1,3)</f>
        <v>#REF!</v>
      </c>
      <c r="N81" s="60" t="e">
        <f>ROUND(#REF!/$A$1,3)</f>
        <v>#REF!</v>
      </c>
      <c r="O81" s="70" t="e">
        <f>IF(N81=0,"",(J81-N81)/N81)</f>
        <v>#REF!</v>
      </c>
      <c r="P81" s="4" t="e">
        <f>IF(L81=0,"",(K81-L81)/L81)</f>
        <v>#REF!</v>
      </c>
      <c r="Q81" s="60"/>
      <c r="R81" s="60"/>
      <c r="S81" s="4"/>
      <c r="T81" s="4"/>
      <c r="U81" s="4"/>
      <c r="V81" s="4"/>
      <c r="W81" s="3" t="e">
        <f>ROUND(#REF!/$A$1,3)</f>
        <v>#REF!</v>
      </c>
      <c r="X81" s="3" t="e">
        <f>ROUND(#REF!/$A$1,3)</f>
        <v>#REF!</v>
      </c>
      <c r="Y81" s="4" t="e">
        <f>IF(X81=0,"",(W81-X81)/X81)</f>
        <v>#REF!</v>
      </c>
      <c r="Z81" s="40"/>
      <c r="AB81" s="31" t="e">
        <f>SUM(J81:M81)-W81</f>
        <v>#REF!</v>
      </c>
      <c r="AE81" s="4"/>
      <c r="AF81" s="110">
        <f t="shared" si="29"/>
        <v>0</v>
      </c>
    </row>
    <row r="82" spans="1:32" ht="15" hidden="1" customHeight="1">
      <c r="D82" s="35"/>
      <c r="E82" s="43" t="s">
        <v>1</v>
      </c>
      <c r="F82" s="9" t="s">
        <v>7</v>
      </c>
      <c r="G82" s="9"/>
      <c r="H82" s="68"/>
      <c r="I82" s="60" t="e">
        <f>ROUND(#REF!/$A$1,3)</f>
        <v>#REF!</v>
      </c>
      <c r="J82" s="60" t="e">
        <f>ROUND(#REF!/$A$1,3)</f>
        <v>#REF!</v>
      </c>
      <c r="K82" s="60" t="e">
        <f>ROUND(#REF!/$A$1,3)</f>
        <v>#REF!</v>
      </c>
      <c r="L82" s="60" t="e">
        <f>ROUND(#REF!/$A$1,3)</f>
        <v>#REF!</v>
      </c>
      <c r="M82" s="60" t="e">
        <f>ROUND(#REF!/$A$1,3)</f>
        <v>#REF!</v>
      </c>
      <c r="N82" s="60" t="e">
        <f>ROUND(#REF!/$A$1,3)</f>
        <v>#REF!</v>
      </c>
      <c r="O82" s="70" t="e">
        <f>IF(N82=0,"",(J82-N82)/N82)</f>
        <v>#REF!</v>
      </c>
      <c r="P82" s="4" t="e">
        <f>IF(L82=0,"",(K82-L82)/L82)</f>
        <v>#REF!</v>
      </c>
      <c r="Q82" s="60"/>
      <c r="R82" s="60"/>
      <c r="S82" s="4"/>
      <c r="T82" s="4"/>
      <c r="U82" s="4"/>
      <c r="V82" s="4"/>
      <c r="W82" s="3" t="e">
        <f>ROUND(#REF!/$A$1,3)</f>
        <v>#REF!</v>
      </c>
      <c r="X82" s="3" t="e">
        <f>ROUND(#REF!/$A$1,3)</f>
        <v>#REF!</v>
      </c>
      <c r="Y82" s="4" t="e">
        <f>IF(X82=0,"",(W82-X82)/X82)</f>
        <v>#REF!</v>
      </c>
      <c r="Z82" s="40"/>
      <c r="AB82" s="31" t="e">
        <f>SUM(J82:M82)-W82</f>
        <v>#REF!</v>
      </c>
      <c r="AE82" s="4"/>
      <c r="AF82" s="110">
        <f t="shared" si="29"/>
        <v>0</v>
      </c>
    </row>
    <row r="83" spans="1:32" ht="3.75" customHeight="1">
      <c r="D83" s="35"/>
      <c r="E83" s="43"/>
      <c r="F83" s="9"/>
      <c r="G83" s="9"/>
      <c r="H83" s="68"/>
      <c r="I83" s="60"/>
      <c r="J83" s="60"/>
      <c r="K83" s="60"/>
      <c r="L83" s="60"/>
      <c r="M83" s="60"/>
      <c r="N83" s="60"/>
      <c r="O83" s="70"/>
      <c r="P83" s="4"/>
      <c r="Q83" s="60"/>
      <c r="R83" s="60"/>
      <c r="S83" s="4"/>
      <c r="T83" s="4"/>
      <c r="U83" s="4"/>
      <c r="V83" s="4"/>
      <c r="W83" s="3"/>
      <c r="X83" s="3"/>
      <c r="Y83" s="4"/>
      <c r="Z83" s="40"/>
      <c r="AB83" s="31"/>
      <c r="AE83" s="4"/>
      <c r="AF83" s="110">
        <f t="shared" si="29"/>
        <v>0</v>
      </c>
    </row>
    <row r="84" spans="1:32" ht="15" hidden="1" customHeight="1" outlineLevel="1">
      <c r="D84" s="35"/>
      <c r="E84" s="7" t="s">
        <v>148</v>
      </c>
      <c r="F84" s="7"/>
      <c r="G84" s="7"/>
      <c r="H84" s="7"/>
      <c r="I84" s="139"/>
      <c r="J84" s="132"/>
      <c r="K84" s="132"/>
      <c r="L84" s="132"/>
      <c r="M84" s="132"/>
      <c r="N84" s="132"/>
      <c r="O84" s="131"/>
      <c r="P84" s="131"/>
      <c r="Q84" s="132"/>
      <c r="R84" s="132"/>
      <c r="S84" s="131"/>
      <c r="T84" s="141"/>
      <c r="U84" s="141"/>
      <c r="V84" s="141"/>
      <c r="W84" s="132"/>
      <c r="X84" s="132"/>
      <c r="Y84" s="131"/>
      <c r="Z84" s="40"/>
      <c r="AB84" s="31"/>
      <c r="AE84" s="161"/>
      <c r="AF84" s="110">
        <f t="shared" si="29"/>
        <v>0</v>
      </c>
    </row>
    <row r="85" spans="1:32" ht="15" hidden="1" customHeight="1" outlineLevel="1">
      <c r="D85" s="35"/>
      <c r="E85" s="71" t="s">
        <v>150</v>
      </c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3"/>
      <c r="Z85" s="40"/>
      <c r="AB85" s="31"/>
      <c r="AE85" s="72"/>
      <c r="AF85" s="110">
        <f t="shared" si="29"/>
        <v>0</v>
      </c>
    </row>
    <row r="86" spans="1:32" ht="15" hidden="1" customHeight="1" outlineLevel="1">
      <c r="D86" s="35"/>
      <c r="E86" s="9" t="s">
        <v>71</v>
      </c>
      <c r="F86" s="9" t="s">
        <v>7</v>
      </c>
      <c r="G86" s="9"/>
      <c r="H86" s="144" t="e">
        <f>ROUND(-#REF!/$A$1,3)</f>
        <v>#REF!</v>
      </c>
      <c r="I86" s="60" t="e">
        <f>ROUND(-#REF!/$A$1,3)</f>
        <v>#REF!</v>
      </c>
      <c r="J86" s="60" t="e">
        <f>ROUND(-#REF!/$A$1,3)</f>
        <v>#REF!</v>
      </c>
      <c r="K86" s="60" t="e">
        <f>ROUND(-#REF!/$A$1,3)</f>
        <v>#REF!</v>
      </c>
      <c r="L86" s="60" t="e">
        <f>ROUND(-#REF!/$A$1,3)</f>
        <v>#REF!</v>
      </c>
      <c r="M86" s="60" t="e">
        <f>ROUND(-#REF!/$A$1,3)</f>
        <v>#REF!</v>
      </c>
      <c r="N86" s="60" t="e">
        <f>ROUND(-#REF!/$A$1,3)</f>
        <v>#REF!</v>
      </c>
      <c r="O86" s="70" t="e">
        <f>IF(M86=0,"",(I86-M86)/M86)</f>
        <v>#REF!</v>
      </c>
      <c r="P86" s="4" t="e">
        <f>IF(J86=0,"",(I86-J86)/J86)</f>
        <v>#REF!</v>
      </c>
      <c r="Q86" s="134" t="e">
        <f>ROUND(-#REF!/$A$1,3)</f>
        <v>#REF!</v>
      </c>
      <c r="R86" s="134" t="e">
        <f>ROUND(-#REF!/$A$1,3)</f>
        <v>#REF!</v>
      </c>
      <c r="S86" s="4" t="e">
        <f>IF(R86=0,"",(Q86-R86)/R86)</f>
        <v>#REF!</v>
      </c>
      <c r="T86" s="134" t="e">
        <f>ROUND(-#REF!/$A$1,3)</f>
        <v>#REF!</v>
      </c>
      <c r="U86" s="134" t="e">
        <f>ROUND(-#REF!/$A$1,3)</f>
        <v>#REF!</v>
      </c>
      <c r="V86" s="4"/>
      <c r="W86" s="134" t="e">
        <f>ROUND(-#REF!/$A$1,3)</f>
        <v>#REF!</v>
      </c>
      <c r="X86" s="134" t="e">
        <f>ROUND(-#REF!/$A$1,3)</f>
        <v>#REF!</v>
      </c>
      <c r="Y86" s="4" t="e">
        <f>IF(X86=0,"",(W86-X86)/X86)</f>
        <v>#REF!</v>
      </c>
      <c r="Z86" s="40"/>
      <c r="AB86" s="31"/>
      <c r="AE86" s="134" t="e">
        <f>ROUND(-#REF!/$A$1,3)</f>
        <v>#REF!</v>
      </c>
      <c r="AF86" s="110" t="e">
        <f t="shared" si="29"/>
        <v>#REF!</v>
      </c>
    </row>
    <row r="87" spans="1:32" ht="15" hidden="1" customHeight="1" outlineLevel="1">
      <c r="D87" s="35"/>
      <c r="E87" s="8" t="s">
        <v>0</v>
      </c>
      <c r="F87" s="9" t="s">
        <v>7</v>
      </c>
      <c r="G87" s="9"/>
      <c r="H87" s="144" t="e">
        <f>ROUND(-#REF!/$A$1,3)</f>
        <v>#REF!</v>
      </c>
      <c r="I87" s="60" t="e">
        <f>ROUND(-#REF!/$A$1,3)</f>
        <v>#REF!</v>
      </c>
      <c r="J87" s="60" t="e">
        <f>ROUND(-#REF!/$A$1,3)</f>
        <v>#REF!</v>
      </c>
      <c r="K87" s="60" t="e">
        <f>ROUND(-#REF!/$A$1,3)</f>
        <v>#REF!</v>
      </c>
      <c r="L87" s="60" t="e">
        <f>ROUND(-#REF!/$A$1,3)</f>
        <v>#REF!</v>
      </c>
      <c r="M87" s="60" t="e">
        <f>ROUND(-#REF!/$A$1,3)</f>
        <v>#REF!</v>
      </c>
      <c r="N87" s="60" t="e">
        <f>ROUND(-#REF!/$A$1,3)</f>
        <v>#REF!</v>
      </c>
      <c r="O87" s="70" t="e">
        <f>IF(M87=0,"",(I87-M87)/M87)</f>
        <v>#REF!</v>
      </c>
      <c r="P87" s="4" t="e">
        <f>IF(J87=0,"",(I87-J87)/J87)</f>
        <v>#REF!</v>
      </c>
      <c r="Q87" s="134" t="e">
        <f>ROUND(-#REF!/$A$1,3)</f>
        <v>#REF!</v>
      </c>
      <c r="R87" s="134" t="e">
        <f>ROUND(-#REF!/$A$1,3)</f>
        <v>#REF!</v>
      </c>
      <c r="S87" s="4" t="e">
        <f>IF(R87=0,"",(Q87-R87)/R87)</f>
        <v>#REF!</v>
      </c>
      <c r="T87" s="134" t="e">
        <f>ROUND(-#REF!/$A$1,3)</f>
        <v>#REF!</v>
      </c>
      <c r="U87" s="134" t="e">
        <f>ROUND(-#REF!/$A$1,3)</f>
        <v>#REF!</v>
      </c>
      <c r="V87" s="4"/>
      <c r="W87" s="134" t="e">
        <f>ROUND(-#REF!/$A$1,3)</f>
        <v>#REF!</v>
      </c>
      <c r="X87" s="134" t="e">
        <f>ROUND(-#REF!/$A$1,3)</f>
        <v>#REF!</v>
      </c>
      <c r="Y87" s="4" t="e">
        <f>IF(X87=0,"",(W87-X87)/X87)</f>
        <v>#REF!</v>
      </c>
      <c r="Z87" s="40"/>
      <c r="AB87" s="31"/>
      <c r="AE87" s="134" t="e">
        <f>ROUND(-#REF!/$A$1,3)</f>
        <v>#REF!</v>
      </c>
      <c r="AF87" s="110" t="e">
        <f t="shared" si="29"/>
        <v>#REF!</v>
      </c>
    </row>
    <row r="88" spans="1:32" ht="15" hidden="1" customHeight="1" outlineLevel="1">
      <c r="D88" s="35"/>
      <c r="E88" s="8" t="s">
        <v>1</v>
      </c>
      <c r="F88" s="9" t="s">
        <v>7</v>
      </c>
      <c r="G88" s="9"/>
      <c r="H88" s="144" t="e">
        <f>ROUND(-#REF!/$A$1,3)</f>
        <v>#REF!</v>
      </c>
      <c r="I88" s="60" t="e">
        <f>ROUND(-#REF!/$A$1,3)</f>
        <v>#REF!</v>
      </c>
      <c r="J88" s="60" t="e">
        <f>ROUND(-#REF!/$A$1,3)</f>
        <v>#REF!</v>
      </c>
      <c r="K88" s="60" t="e">
        <f>ROUND(-#REF!/$A$1,3)</f>
        <v>#REF!</v>
      </c>
      <c r="L88" s="60" t="e">
        <f>ROUND(-#REF!/$A$1,3)</f>
        <v>#REF!</v>
      </c>
      <c r="M88" s="60" t="e">
        <f>ROUND(-#REF!/$A$1,3)</f>
        <v>#REF!</v>
      </c>
      <c r="N88" s="60" t="e">
        <f>ROUND(-#REF!/$A$1,3)</f>
        <v>#REF!</v>
      </c>
      <c r="O88" s="70" t="e">
        <f>IF(M88=0,"",(I88-M88)/M88)</f>
        <v>#REF!</v>
      </c>
      <c r="P88" s="4" t="e">
        <f>IF(J88=0,"",(I88-J88)/J88)</f>
        <v>#REF!</v>
      </c>
      <c r="Q88" s="134" t="e">
        <f>ROUND(-#REF!/$A$1,3)</f>
        <v>#REF!</v>
      </c>
      <c r="R88" s="134" t="e">
        <f>ROUND(-#REF!/$A$1,3)</f>
        <v>#REF!</v>
      </c>
      <c r="S88" s="4" t="e">
        <f>IF(R88=0,"",(Q88-R88)/R88)</f>
        <v>#REF!</v>
      </c>
      <c r="T88" s="134" t="e">
        <f>ROUND(-#REF!/$A$1,3)</f>
        <v>#REF!</v>
      </c>
      <c r="U88" s="134" t="e">
        <f>ROUND(-#REF!/$A$1,3)</f>
        <v>#REF!</v>
      </c>
      <c r="V88" s="4"/>
      <c r="W88" s="134" t="e">
        <f>ROUND(-#REF!/$A$1,3)</f>
        <v>#REF!</v>
      </c>
      <c r="X88" s="134" t="e">
        <f>ROUND(-#REF!/$A$1,3)</f>
        <v>#REF!</v>
      </c>
      <c r="Y88" s="4" t="e">
        <f>IF(X88=0,"",(W88-X88)/X88)</f>
        <v>#REF!</v>
      </c>
      <c r="Z88" s="40"/>
      <c r="AB88" s="31"/>
      <c r="AE88" s="134" t="e">
        <f>ROUND(-#REF!/$A$1,3)</f>
        <v>#REF!</v>
      </c>
      <c r="AF88" s="110" t="e">
        <f t="shared" si="29"/>
        <v>#REF!</v>
      </c>
    </row>
    <row r="89" spans="1:32" s="33" customFormat="1" ht="6" customHeight="1" collapsed="1">
      <c r="C89" s="62"/>
      <c r="D89" s="36"/>
      <c r="E89" s="26"/>
      <c r="F89" s="13"/>
      <c r="G89" s="13"/>
      <c r="H89" s="13"/>
      <c r="I89" s="14"/>
      <c r="J89" s="14"/>
      <c r="K89" s="14"/>
      <c r="L89" s="14"/>
      <c r="M89" s="14"/>
      <c r="N89" s="14"/>
      <c r="O89" s="15"/>
      <c r="P89" s="15"/>
      <c r="Q89" s="14"/>
      <c r="R89" s="14"/>
      <c r="S89" s="15"/>
      <c r="T89" s="15"/>
      <c r="U89" s="15"/>
      <c r="V89" s="15"/>
      <c r="W89" s="14"/>
      <c r="X89" s="14"/>
      <c r="Y89" s="15"/>
      <c r="Z89" s="41"/>
      <c r="AB89" s="31">
        <f>SUM(J89:M89)-W89</f>
        <v>0</v>
      </c>
      <c r="AE89" s="15"/>
      <c r="AF89" s="110">
        <f t="shared" si="29"/>
        <v>0</v>
      </c>
    </row>
    <row r="90" spans="1:32">
      <c r="D90" s="37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37"/>
      <c r="AE90" s="19"/>
    </row>
    <row r="91" spans="1:32" ht="12.75" hidden="1" customHeight="1" outlineLevel="1">
      <c r="D91" s="37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37"/>
      <c r="AE91" s="19"/>
    </row>
    <row r="92" spans="1:32" s="33" customFormat="1" ht="3.75" hidden="1" customHeight="1" outlineLevel="1">
      <c r="C92" s="62"/>
      <c r="D92" s="34"/>
      <c r="E92" s="38"/>
      <c r="F92" s="38"/>
      <c r="G92" s="128"/>
      <c r="H92" s="12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128"/>
      <c r="T92" s="128"/>
      <c r="U92" s="128"/>
      <c r="V92" s="128"/>
      <c r="W92" s="38"/>
      <c r="X92" s="38"/>
      <c r="Y92" s="38"/>
      <c r="Z92" s="39"/>
      <c r="AE92" s="128"/>
    </row>
    <row r="93" spans="1:32" ht="12.75" hidden="1" customHeight="1" outlineLevel="1">
      <c r="A93" s="107" t="s">
        <v>136</v>
      </c>
      <c r="B93" s="107"/>
      <c r="C93" s="108"/>
      <c r="D93" s="35"/>
      <c r="E93" s="7" t="s">
        <v>53</v>
      </c>
      <c r="F93" s="7"/>
      <c r="G93" s="7"/>
      <c r="H93" s="7"/>
      <c r="I93" s="139"/>
      <c r="J93" s="127"/>
      <c r="K93" s="106"/>
      <c r="L93" s="106"/>
      <c r="M93" s="106"/>
      <c r="N93" s="106"/>
      <c r="O93" s="105"/>
      <c r="P93" s="105"/>
      <c r="Q93" s="127"/>
      <c r="R93" s="127"/>
      <c r="S93" s="126"/>
      <c r="T93" s="141"/>
      <c r="U93" s="141"/>
      <c r="V93" s="141"/>
      <c r="W93" s="106"/>
      <c r="X93" s="106"/>
      <c r="Y93" s="105"/>
      <c r="Z93" s="40"/>
      <c r="AE93" s="161"/>
    </row>
    <row r="94" spans="1:32" ht="12.75" hidden="1" customHeight="1" outlineLevel="1">
      <c r="D94" s="35"/>
      <c r="E94" s="9" t="s">
        <v>22</v>
      </c>
      <c r="F94" s="9" t="s">
        <v>133</v>
      </c>
      <c r="G94" s="9"/>
      <c r="H94" s="60" t="e">
        <f>+#REF!*1</f>
        <v>#REF!</v>
      </c>
      <c r="I94" s="60" t="e">
        <f>+#REF!*1</f>
        <v>#REF!</v>
      </c>
      <c r="J94" s="60" t="e">
        <f>+#REF!*1</f>
        <v>#REF!</v>
      </c>
      <c r="K94" s="60" t="e">
        <f>+#REF!*1</f>
        <v>#REF!</v>
      </c>
      <c r="L94" s="60" t="e">
        <f>+#REF!*1</f>
        <v>#REF!</v>
      </c>
      <c r="M94" s="60" t="e">
        <f>+#REF!*1</f>
        <v>#REF!</v>
      </c>
      <c r="N94" s="60" t="e">
        <f>+#REF!*1</f>
        <v>#REF!</v>
      </c>
      <c r="O94" s="70" t="e">
        <f t="shared" ref="O94:O100" si="30">IF(N94=0,"",(J94-N94)/N94)</f>
        <v>#REF!</v>
      </c>
      <c r="P94" s="4" t="e">
        <f t="shared" ref="P94:P99" si="31">IF(K94=0,"",(J94-K94)/K94)</f>
        <v>#REF!</v>
      </c>
      <c r="Q94" s="60"/>
      <c r="R94" s="60"/>
      <c r="S94" s="4"/>
      <c r="T94" s="4"/>
      <c r="U94" s="4"/>
      <c r="V94" s="4"/>
      <c r="W94" s="60" t="e">
        <f>+#REF!*1</f>
        <v>#REF!</v>
      </c>
      <c r="X94" s="60" t="e">
        <f>+#REF!*1</f>
        <v>#REF!</v>
      </c>
      <c r="Y94" s="4" t="e">
        <f t="shared" ref="Y94:Y99" si="32">IF(X94=0,"",(W94-X94)/X94)</f>
        <v>#REF!</v>
      </c>
      <c r="Z94" s="40"/>
      <c r="AE94" s="4"/>
    </row>
    <row r="95" spans="1:32" ht="12.75" hidden="1" customHeight="1" outlineLevel="1">
      <c r="D95" s="35"/>
      <c r="E95" s="17" t="s">
        <v>30</v>
      </c>
      <c r="F95" s="9" t="s">
        <v>133</v>
      </c>
      <c r="G95" s="9"/>
      <c r="H95" s="60" t="e">
        <f>+#REF!*1</f>
        <v>#REF!</v>
      </c>
      <c r="I95" s="60" t="e">
        <f>+#REF!*1</f>
        <v>#REF!</v>
      </c>
      <c r="J95" s="60" t="e">
        <f>+#REF!*1</f>
        <v>#REF!</v>
      </c>
      <c r="K95" s="60" t="e">
        <f>+#REF!*1</f>
        <v>#REF!</v>
      </c>
      <c r="L95" s="60" t="e">
        <f>+#REF!*1</f>
        <v>#REF!</v>
      </c>
      <c r="M95" s="60" t="e">
        <f>+#REF!*1</f>
        <v>#REF!</v>
      </c>
      <c r="N95" s="60" t="e">
        <f>+#REF!*1</f>
        <v>#REF!</v>
      </c>
      <c r="O95" s="70" t="e">
        <f t="shared" si="30"/>
        <v>#REF!</v>
      </c>
      <c r="P95" s="4" t="e">
        <f t="shared" si="31"/>
        <v>#REF!</v>
      </c>
      <c r="Q95" s="60"/>
      <c r="R95" s="60"/>
      <c r="S95" s="4"/>
      <c r="T95" s="4"/>
      <c r="U95" s="4"/>
      <c r="V95" s="4"/>
      <c r="W95" s="60" t="e">
        <f>+#REF!*1</f>
        <v>#REF!</v>
      </c>
      <c r="X95" s="60" t="e">
        <f>+#REF!*1</f>
        <v>#REF!</v>
      </c>
      <c r="Y95" s="4" t="e">
        <f t="shared" si="32"/>
        <v>#REF!</v>
      </c>
      <c r="Z95" s="40"/>
      <c r="AE95" s="4"/>
    </row>
    <row r="96" spans="1:32" ht="12.75" hidden="1" customHeight="1" outlineLevel="1">
      <c r="D96" s="35"/>
      <c r="E96" s="17" t="s">
        <v>23</v>
      </c>
      <c r="F96" s="9" t="s">
        <v>133</v>
      </c>
      <c r="G96" s="9"/>
      <c r="H96" s="60" t="e">
        <f>+#REF!*1</f>
        <v>#REF!</v>
      </c>
      <c r="I96" s="60" t="e">
        <f>+#REF!*1</f>
        <v>#REF!</v>
      </c>
      <c r="J96" s="60" t="e">
        <f>+#REF!*1</f>
        <v>#REF!</v>
      </c>
      <c r="K96" s="60" t="e">
        <f>+#REF!*1</f>
        <v>#REF!</v>
      </c>
      <c r="L96" s="60" t="e">
        <f>+#REF!*1</f>
        <v>#REF!</v>
      </c>
      <c r="M96" s="60" t="e">
        <f>+#REF!*1</f>
        <v>#REF!</v>
      </c>
      <c r="N96" s="60" t="e">
        <f>+#REF!*1</f>
        <v>#REF!</v>
      </c>
      <c r="O96" s="70" t="e">
        <f t="shared" si="30"/>
        <v>#REF!</v>
      </c>
      <c r="P96" s="4" t="e">
        <f t="shared" si="31"/>
        <v>#REF!</v>
      </c>
      <c r="Q96" s="60"/>
      <c r="R96" s="60"/>
      <c r="S96" s="4"/>
      <c r="T96" s="4"/>
      <c r="U96" s="4"/>
      <c r="V96" s="4"/>
      <c r="W96" s="60" t="e">
        <f>+#REF!*1</f>
        <v>#REF!</v>
      </c>
      <c r="X96" s="60" t="e">
        <f>+#REF!*1</f>
        <v>#REF!</v>
      </c>
      <c r="Y96" s="4" t="e">
        <f t="shared" si="32"/>
        <v>#REF!</v>
      </c>
      <c r="Z96" s="40"/>
      <c r="AE96" s="4"/>
    </row>
    <row r="97" spans="3:31" ht="12.75" hidden="1" customHeight="1" outlineLevel="1">
      <c r="D97" s="35"/>
      <c r="E97" s="9" t="s">
        <v>52</v>
      </c>
      <c r="F97" s="9" t="s">
        <v>133</v>
      </c>
      <c r="G97" s="9"/>
      <c r="H97" s="60" t="e">
        <f>+#REF!*1</f>
        <v>#REF!</v>
      </c>
      <c r="I97" s="60" t="e">
        <f>+#REF!*1</f>
        <v>#REF!</v>
      </c>
      <c r="J97" s="60" t="e">
        <f>+#REF!*1</f>
        <v>#REF!</v>
      </c>
      <c r="K97" s="60" t="e">
        <f>+#REF!*1</f>
        <v>#REF!</v>
      </c>
      <c r="L97" s="60" t="e">
        <f>+#REF!*1</f>
        <v>#REF!</v>
      </c>
      <c r="M97" s="60" t="e">
        <f>+#REF!*1</f>
        <v>#REF!</v>
      </c>
      <c r="N97" s="60" t="e">
        <f>+#REF!*1</f>
        <v>#REF!</v>
      </c>
      <c r="O97" s="70" t="e">
        <f t="shared" si="30"/>
        <v>#REF!</v>
      </c>
      <c r="P97" s="4" t="e">
        <f t="shared" si="31"/>
        <v>#REF!</v>
      </c>
      <c r="Q97" s="60"/>
      <c r="R97" s="60"/>
      <c r="S97" s="4"/>
      <c r="T97" s="4"/>
      <c r="U97" s="4"/>
      <c r="V97" s="4"/>
      <c r="W97" s="60" t="e">
        <f>+#REF!*1</f>
        <v>#REF!</v>
      </c>
      <c r="X97" s="60" t="e">
        <f>+#REF!*1</f>
        <v>#REF!</v>
      </c>
      <c r="Y97" s="4" t="e">
        <f t="shared" si="32"/>
        <v>#REF!</v>
      </c>
      <c r="Z97" s="40"/>
      <c r="AE97" s="4"/>
    </row>
    <row r="98" spans="3:31" ht="12.75" hidden="1" customHeight="1" outlineLevel="1">
      <c r="D98" s="35"/>
      <c r="E98" s="17" t="s">
        <v>134</v>
      </c>
      <c r="F98" s="9" t="s">
        <v>133</v>
      </c>
      <c r="G98" s="9"/>
      <c r="H98" s="60" t="e">
        <f>+#REF!*1</f>
        <v>#REF!</v>
      </c>
      <c r="I98" s="60" t="e">
        <f>+#REF!*1</f>
        <v>#REF!</v>
      </c>
      <c r="J98" s="60" t="e">
        <f>+#REF!*1</f>
        <v>#REF!</v>
      </c>
      <c r="K98" s="60" t="e">
        <f>+#REF!*1</f>
        <v>#REF!</v>
      </c>
      <c r="L98" s="60" t="e">
        <f>+#REF!*1</f>
        <v>#REF!</v>
      </c>
      <c r="M98" s="60" t="e">
        <f>+#REF!*1</f>
        <v>#REF!</v>
      </c>
      <c r="N98" s="60" t="e">
        <f>+#REF!*1</f>
        <v>#REF!</v>
      </c>
      <c r="O98" s="70" t="e">
        <f t="shared" si="30"/>
        <v>#REF!</v>
      </c>
      <c r="P98" s="4" t="e">
        <f t="shared" si="31"/>
        <v>#REF!</v>
      </c>
      <c r="Q98" s="60"/>
      <c r="R98" s="60"/>
      <c r="S98" s="4"/>
      <c r="T98" s="4"/>
      <c r="U98" s="4"/>
      <c r="V98" s="4"/>
      <c r="W98" s="60" t="e">
        <f>+#REF!*1</f>
        <v>#REF!</v>
      </c>
      <c r="X98" s="60" t="e">
        <f>+#REF!*1</f>
        <v>#REF!</v>
      </c>
      <c r="Y98" s="4" t="e">
        <f t="shared" si="32"/>
        <v>#REF!</v>
      </c>
      <c r="Z98" s="40"/>
      <c r="AE98" s="4"/>
    </row>
    <row r="99" spans="3:31" ht="12.75" hidden="1" customHeight="1" outlineLevel="1">
      <c r="D99" s="35"/>
      <c r="E99" s="17" t="s">
        <v>135</v>
      </c>
      <c r="F99" s="9" t="s">
        <v>133</v>
      </c>
      <c r="G99" s="9"/>
      <c r="H99" s="60" t="e">
        <f>+#REF!*1</f>
        <v>#REF!</v>
      </c>
      <c r="I99" s="60" t="e">
        <f>+#REF!*1</f>
        <v>#REF!</v>
      </c>
      <c r="J99" s="60" t="e">
        <f>+#REF!*1</f>
        <v>#REF!</v>
      </c>
      <c r="K99" s="60" t="e">
        <f>+#REF!*1</f>
        <v>#REF!</v>
      </c>
      <c r="L99" s="60" t="e">
        <f>+#REF!*1</f>
        <v>#REF!</v>
      </c>
      <c r="M99" s="60" t="e">
        <f>+#REF!*1</f>
        <v>#REF!</v>
      </c>
      <c r="N99" s="60" t="e">
        <f>+#REF!*1</f>
        <v>#REF!</v>
      </c>
      <c r="O99" s="70" t="e">
        <f t="shared" si="30"/>
        <v>#REF!</v>
      </c>
      <c r="P99" s="4" t="e">
        <f t="shared" si="31"/>
        <v>#REF!</v>
      </c>
      <c r="Q99" s="60"/>
      <c r="R99" s="60"/>
      <c r="S99" s="4"/>
      <c r="T99" s="4"/>
      <c r="U99" s="4"/>
      <c r="V99" s="4"/>
      <c r="W99" s="60" t="e">
        <f>+#REF!*1</f>
        <v>#REF!</v>
      </c>
      <c r="X99" s="60" t="e">
        <f>+#REF!*1</f>
        <v>#REF!</v>
      </c>
      <c r="Y99" s="4" t="e">
        <f t="shared" si="32"/>
        <v>#REF!</v>
      </c>
      <c r="Z99" s="40"/>
      <c r="AE99" s="4"/>
    </row>
    <row r="100" spans="3:31" ht="12.75" hidden="1" customHeight="1" outlineLevel="1">
      <c r="D100" s="35"/>
      <c r="E100" s="71" t="s">
        <v>137</v>
      </c>
      <c r="F100" s="72" t="s">
        <v>133</v>
      </c>
      <c r="G100" s="165"/>
      <c r="H100" s="96" t="e">
        <f>+#REF!*1</f>
        <v>#REF!</v>
      </c>
      <c r="I100" s="96" t="e">
        <f>+#REF!*1</f>
        <v>#REF!</v>
      </c>
      <c r="J100" s="96" t="e">
        <f>+#REF!*1</f>
        <v>#REF!</v>
      </c>
      <c r="K100" s="96" t="e">
        <f>+#REF!*1</f>
        <v>#REF!</v>
      </c>
      <c r="L100" s="96" t="e">
        <f>+#REF!*1</f>
        <v>#REF!</v>
      </c>
      <c r="M100" s="96" t="e">
        <f>+#REF!*1</f>
        <v>#REF!</v>
      </c>
      <c r="N100" s="96" t="e">
        <f>+#REF!*1</f>
        <v>#REF!</v>
      </c>
      <c r="O100" s="97" t="e">
        <f t="shared" si="30"/>
        <v>#REF!</v>
      </c>
      <c r="P100" s="97" t="e">
        <f>IF(K100=0,"",(J100-K100)/K100)</f>
        <v>#REF!</v>
      </c>
      <c r="Q100" s="96"/>
      <c r="R100" s="96"/>
      <c r="S100" s="97"/>
      <c r="T100" s="97"/>
      <c r="U100" s="97"/>
      <c r="V100" s="97"/>
      <c r="W100" s="96" t="e">
        <f>+#REF!*1</f>
        <v>#REF!</v>
      </c>
      <c r="X100" s="96" t="e">
        <f>+#REF!*1</f>
        <v>#REF!</v>
      </c>
      <c r="Y100" s="97" t="e">
        <f>IF(X100=0,"",(W100-X100)/X100)</f>
        <v>#REF!</v>
      </c>
      <c r="Z100" s="40"/>
      <c r="AE100" s="97"/>
    </row>
    <row r="101" spans="3:31" s="33" customFormat="1" ht="4.5" hidden="1" customHeight="1" outlineLevel="1">
      <c r="C101" s="62"/>
      <c r="D101" s="36"/>
      <c r="E101" s="26"/>
      <c r="F101" s="13"/>
      <c r="G101" s="13"/>
      <c r="H101" s="13"/>
      <c r="I101" s="14"/>
      <c r="J101" s="14"/>
      <c r="K101" s="14"/>
      <c r="L101" s="14"/>
      <c r="M101" s="14"/>
      <c r="N101" s="14"/>
      <c r="O101" s="15"/>
      <c r="P101" s="15"/>
      <c r="Q101" s="14"/>
      <c r="R101" s="14"/>
      <c r="S101" s="15"/>
      <c r="T101" s="15"/>
      <c r="U101" s="15"/>
      <c r="V101" s="15"/>
      <c r="W101" s="14"/>
      <c r="X101" s="14"/>
      <c r="Y101" s="15"/>
      <c r="Z101" s="41"/>
      <c r="AB101" s="31">
        <f>SUM(J101:M101)-W101</f>
        <v>0</v>
      </c>
      <c r="AE101" s="15"/>
    </row>
    <row r="102" spans="3:31" ht="12.75" hidden="1" customHeight="1" outlineLevel="1"/>
    <row r="103" spans="3:31" ht="12.75" hidden="1" customHeight="1" outlineLevel="1"/>
    <row r="104" spans="3:31" collapsed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B03C4-629B-468F-833D-BF3693970878}">
  <dimension ref="A1:AB84"/>
  <sheetViews>
    <sheetView zoomScaleNormal="100" workbookViewId="0">
      <selection activeCell="R14" sqref="R14"/>
    </sheetView>
  </sheetViews>
  <sheetFormatPr defaultRowHeight="15" customHeight="1"/>
  <cols>
    <col min="1" max="1" width="9.140625" style="33"/>
    <col min="2" max="2" width="2.5703125" customWidth="1"/>
    <col min="3" max="3" width="32.85546875" bestFit="1" customWidth="1"/>
    <col min="11" max="11" width="9.140625" style="33"/>
    <col min="15" max="15" width="1.5703125" customWidth="1"/>
    <col min="16" max="20" width="9.140625" style="33"/>
  </cols>
  <sheetData>
    <row r="1" spans="2:28" ht="15" customHeight="1">
      <c r="B1" s="33"/>
      <c r="C1" s="33"/>
      <c r="D1" s="33"/>
      <c r="E1" s="33"/>
      <c r="F1" s="33"/>
      <c r="G1" s="33"/>
      <c r="H1" s="33"/>
      <c r="I1" s="33"/>
      <c r="J1" s="33"/>
      <c r="L1" s="33"/>
      <c r="M1" s="33"/>
      <c r="N1" s="33"/>
      <c r="O1" s="33"/>
    </row>
    <row r="2" spans="2:28" ht="15" customHeight="1">
      <c r="B2" s="33"/>
      <c r="C2" s="33"/>
      <c r="D2" s="33"/>
      <c r="E2" s="33"/>
      <c r="F2" s="33"/>
      <c r="G2" s="33"/>
      <c r="H2" s="33"/>
      <c r="I2" s="33"/>
      <c r="J2" s="33"/>
      <c r="L2" s="33"/>
      <c r="M2" s="33"/>
      <c r="N2" s="33"/>
      <c r="O2" s="33"/>
    </row>
    <row r="3" spans="2:28" s="33" customFormat="1" ht="7.5" customHeight="1">
      <c r="B3" s="34"/>
      <c r="C3" s="38"/>
      <c r="D3" s="38"/>
      <c r="E3" s="128"/>
      <c r="F3" s="128"/>
      <c r="G3" s="38"/>
      <c r="H3" s="38"/>
      <c r="I3" s="38"/>
      <c r="J3" s="38"/>
      <c r="K3" s="38"/>
      <c r="L3" s="38"/>
      <c r="M3" s="38"/>
      <c r="N3" s="38"/>
      <c r="O3" s="39"/>
    </row>
    <row r="4" spans="2:28" ht="15" customHeight="1">
      <c r="B4" s="35"/>
      <c r="C4" s="222" t="s">
        <v>26</v>
      </c>
      <c r="D4" s="222"/>
      <c r="E4" s="195"/>
      <c r="F4" s="195"/>
      <c r="G4" s="195"/>
      <c r="H4" s="195"/>
      <c r="I4" s="195"/>
      <c r="J4" s="196" t="s">
        <v>186</v>
      </c>
      <c r="K4" s="197" t="s">
        <v>186</v>
      </c>
      <c r="L4" s="195"/>
      <c r="M4" s="195"/>
      <c r="N4" s="196" t="s">
        <v>187</v>
      </c>
      <c r="O4" s="40"/>
    </row>
    <row r="5" spans="2:28" ht="15" customHeight="1">
      <c r="B5" s="35"/>
      <c r="C5" s="222" t="s">
        <v>189</v>
      </c>
      <c r="D5" s="222"/>
      <c r="E5" s="198" t="s">
        <v>29</v>
      </c>
      <c r="F5" s="199" t="s">
        <v>28</v>
      </c>
      <c r="G5" s="199" t="s">
        <v>35</v>
      </c>
      <c r="H5" s="199" t="s">
        <v>33</v>
      </c>
      <c r="I5" s="199" t="s">
        <v>29</v>
      </c>
      <c r="J5" s="196" t="s">
        <v>157</v>
      </c>
      <c r="K5" s="197" t="s">
        <v>157</v>
      </c>
      <c r="L5" s="199" t="s">
        <v>138</v>
      </c>
      <c r="M5" s="199" t="s">
        <v>138</v>
      </c>
      <c r="N5" s="196" t="s">
        <v>157</v>
      </c>
      <c r="O5" s="40"/>
    </row>
    <row r="6" spans="2:28" ht="15" customHeight="1">
      <c r="B6" s="35"/>
      <c r="C6" s="222" t="s">
        <v>190</v>
      </c>
      <c r="D6" s="222"/>
      <c r="E6" s="200" t="s">
        <v>184</v>
      </c>
      <c r="F6" s="201" t="s">
        <v>96</v>
      </c>
      <c r="G6" s="201" t="s">
        <v>96</v>
      </c>
      <c r="H6" s="201" t="s">
        <v>96</v>
      </c>
      <c r="I6" s="201" t="s">
        <v>96</v>
      </c>
      <c r="J6" s="196" t="s">
        <v>144</v>
      </c>
      <c r="K6" s="197" t="s">
        <v>183</v>
      </c>
      <c r="L6" s="201" t="s">
        <v>184</v>
      </c>
      <c r="M6" s="201" t="s">
        <v>96</v>
      </c>
      <c r="N6" s="196" t="s">
        <v>188</v>
      </c>
      <c r="O6" s="40"/>
    </row>
    <row r="7" spans="2:28" ht="15" customHeight="1">
      <c r="B7" s="35"/>
      <c r="C7" s="9" t="s">
        <v>161</v>
      </c>
      <c r="D7" s="9" t="s">
        <v>7</v>
      </c>
      <c r="E7" s="169">
        <v>1057.9000000000001</v>
      </c>
      <c r="F7" s="3">
        <v>1021.2</v>
      </c>
      <c r="G7" s="3">
        <v>1076.0999999999999</v>
      </c>
      <c r="H7" s="3">
        <v>1112.9000000000001</v>
      </c>
      <c r="I7" s="3">
        <v>665.1</v>
      </c>
      <c r="J7" s="170">
        <v>0.59</v>
      </c>
      <c r="K7" s="4">
        <v>0.04</v>
      </c>
      <c r="L7" s="3">
        <v>2079.1</v>
      </c>
      <c r="M7" s="3">
        <v>1619.9</v>
      </c>
      <c r="N7" s="170">
        <v>0.28000000000000003</v>
      </c>
      <c r="O7" s="40"/>
      <c r="Q7" s="243"/>
      <c r="R7" s="242"/>
      <c r="S7" s="244"/>
      <c r="T7" s="244"/>
      <c r="U7" s="1"/>
      <c r="V7" s="1"/>
      <c r="W7" s="1"/>
      <c r="X7" s="1"/>
      <c r="Y7" s="1"/>
      <c r="Z7" s="1"/>
      <c r="AA7" s="1"/>
      <c r="AB7" s="1"/>
    </row>
    <row r="8" spans="2:28" ht="15" customHeight="1">
      <c r="B8" s="35"/>
      <c r="C8" s="8" t="s">
        <v>0</v>
      </c>
      <c r="D8" s="9" t="s">
        <v>7</v>
      </c>
      <c r="E8" s="169">
        <v>488.3</v>
      </c>
      <c r="F8" s="3">
        <v>468</v>
      </c>
      <c r="G8" s="3">
        <v>497.8</v>
      </c>
      <c r="H8" s="3">
        <v>516.5</v>
      </c>
      <c r="I8" s="3">
        <v>307.39999999999998</v>
      </c>
      <c r="J8" s="170">
        <v>0.59</v>
      </c>
      <c r="K8" s="4">
        <v>0.04</v>
      </c>
      <c r="L8" s="3">
        <v>956.4</v>
      </c>
      <c r="M8" s="3">
        <v>748.5</v>
      </c>
      <c r="N8" s="170">
        <v>0.28000000000000003</v>
      </c>
      <c r="O8" s="40"/>
      <c r="Q8" s="243"/>
      <c r="R8" s="242"/>
      <c r="S8" s="244"/>
      <c r="T8" s="244"/>
      <c r="U8" s="1"/>
      <c r="V8" s="1"/>
      <c r="W8" s="1"/>
      <c r="X8" s="1"/>
      <c r="Y8" s="1"/>
    </row>
    <row r="9" spans="2:28" ht="15" customHeight="1">
      <c r="B9" s="35"/>
      <c r="C9" s="8" t="s">
        <v>1</v>
      </c>
      <c r="D9" s="9" t="s">
        <v>7</v>
      </c>
      <c r="E9" s="169">
        <v>334.4</v>
      </c>
      <c r="F9" s="3">
        <v>330.5</v>
      </c>
      <c r="G9" s="3">
        <v>338.4</v>
      </c>
      <c r="H9" s="3">
        <v>352.2</v>
      </c>
      <c r="I9" s="3">
        <v>228.3</v>
      </c>
      <c r="J9" s="170">
        <v>0.46</v>
      </c>
      <c r="K9" s="4">
        <v>0.01</v>
      </c>
      <c r="L9" s="3">
        <v>665</v>
      </c>
      <c r="M9" s="3">
        <v>531.4</v>
      </c>
      <c r="N9" s="170">
        <v>0.25</v>
      </c>
      <c r="O9" s="40"/>
      <c r="Q9" s="243"/>
      <c r="R9" s="242"/>
      <c r="S9" s="244"/>
      <c r="T9" s="244"/>
      <c r="U9" s="1"/>
      <c r="V9" s="1"/>
      <c r="W9" s="1"/>
      <c r="X9" s="1"/>
      <c r="Y9" s="1"/>
    </row>
    <row r="10" spans="2:28" ht="15" customHeight="1">
      <c r="B10" s="35"/>
      <c r="C10" s="9" t="s">
        <v>72</v>
      </c>
      <c r="D10" s="16" t="s">
        <v>54</v>
      </c>
      <c r="E10" s="171">
        <v>7170</v>
      </c>
      <c r="F10" s="5">
        <v>6707</v>
      </c>
      <c r="G10" s="5">
        <v>6736</v>
      </c>
      <c r="H10" s="5">
        <v>6952</v>
      </c>
      <c r="I10" s="5">
        <v>4665</v>
      </c>
      <c r="J10" s="170">
        <v>0.54</v>
      </c>
      <c r="K10" s="4">
        <v>7.0000000000000007E-2</v>
      </c>
      <c r="L10" s="5">
        <v>13877</v>
      </c>
      <c r="M10" s="5">
        <v>11164</v>
      </c>
      <c r="N10" s="170">
        <v>0.24</v>
      </c>
      <c r="O10" s="40"/>
      <c r="Q10" s="243"/>
      <c r="R10" s="242"/>
      <c r="S10" s="244"/>
      <c r="T10" s="244"/>
      <c r="U10" s="1"/>
      <c r="V10" s="1"/>
      <c r="W10" s="1"/>
      <c r="X10" s="1"/>
      <c r="Y10" s="1"/>
    </row>
    <row r="11" spans="2:28" ht="15" customHeight="1">
      <c r="B11" s="35"/>
      <c r="C11" s="9" t="s">
        <v>169</v>
      </c>
      <c r="D11" s="17" t="s">
        <v>20</v>
      </c>
      <c r="E11" s="172">
        <v>3.48</v>
      </c>
      <c r="F11" s="6">
        <v>3.54</v>
      </c>
      <c r="G11" s="6">
        <v>3.67</v>
      </c>
      <c r="H11" s="6">
        <v>3.65</v>
      </c>
      <c r="I11" s="6">
        <v>3.44</v>
      </c>
      <c r="J11" s="170">
        <v>0.01</v>
      </c>
      <c r="K11" s="4">
        <v>-0.02</v>
      </c>
      <c r="L11" s="6">
        <v>3.51</v>
      </c>
      <c r="M11" s="6">
        <v>3.44</v>
      </c>
      <c r="N11" s="170">
        <v>0.02</v>
      </c>
      <c r="O11" s="40"/>
      <c r="Q11" s="242"/>
      <c r="R11" s="242"/>
      <c r="S11" s="244"/>
      <c r="T11" s="244"/>
      <c r="U11" s="1"/>
      <c r="V11" s="1"/>
      <c r="W11" s="1"/>
      <c r="X11" s="1"/>
      <c r="Y11" s="1"/>
    </row>
    <row r="12" spans="2:28" ht="15" customHeight="1">
      <c r="B12" s="35"/>
      <c r="C12" s="209" t="s">
        <v>171</v>
      </c>
      <c r="D12" s="210"/>
      <c r="E12" s="211"/>
      <c r="F12" s="212"/>
      <c r="G12" s="212"/>
      <c r="H12" s="212"/>
      <c r="I12" s="212"/>
      <c r="J12" s="213"/>
      <c r="K12" s="214"/>
      <c r="L12" s="212"/>
      <c r="M12" s="212"/>
      <c r="N12" s="213"/>
      <c r="O12" s="40"/>
      <c r="Q12" s="242"/>
      <c r="R12" s="242"/>
      <c r="S12" s="244"/>
      <c r="T12" s="244"/>
      <c r="U12" s="1"/>
      <c r="V12" s="1"/>
      <c r="W12" s="1"/>
      <c r="X12" s="1"/>
      <c r="Y12" s="1"/>
    </row>
    <row r="13" spans="2:28" ht="15" customHeight="1">
      <c r="B13" s="35"/>
      <c r="C13" s="215" t="s">
        <v>60</v>
      </c>
      <c r="D13" s="216"/>
      <c r="E13" s="217"/>
      <c r="F13" s="216"/>
      <c r="G13" s="216"/>
      <c r="H13" s="216"/>
      <c r="I13" s="216"/>
      <c r="J13" s="217"/>
      <c r="K13" s="216"/>
      <c r="L13" s="216"/>
      <c r="M13" s="216"/>
      <c r="N13" s="217"/>
      <c r="O13" s="40"/>
      <c r="Q13" s="242"/>
      <c r="R13" s="242"/>
      <c r="S13" s="244"/>
      <c r="T13" s="244"/>
      <c r="U13" s="1"/>
      <c r="V13" s="1"/>
      <c r="W13" s="1"/>
      <c r="X13" s="1"/>
      <c r="Y13" s="1"/>
    </row>
    <row r="14" spans="2:28" ht="15" customHeight="1">
      <c r="B14" s="35"/>
      <c r="C14" s="20" t="s">
        <v>161</v>
      </c>
      <c r="D14" s="9" t="s">
        <v>7</v>
      </c>
      <c r="E14" s="169">
        <v>709.3</v>
      </c>
      <c r="F14" s="3">
        <v>694.7</v>
      </c>
      <c r="G14" s="3">
        <v>716.8</v>
      </c>
      <c r="H14" s="3">
        <v>747.3</v>
      </c>
      <c r="I14" s="3">
        <v>430.2</v>
      </c>
      <c r="J14" s="170">
        <v>0.65</v>
      </c>
      <c r="K14" s="4">
        <v>0.02</v>
      </c>
      <c r="L14" s="3">
        <v>1404.1</v>
      </c>
      <c r="M14" s="3">
        <v>1084.7</v>
      </c>
      <c r="N14" s="170">
        <v>0.28999999999999998</v>
      </c>
      <c r="O14" s="40"/>
      <c r="Q14" s="243"/>
      <c r="R14" s="242"/>
      <c r="S14" s="244"/>
      <c r="T14" s="244"/>
      <c r="U14" s="1"/>
      <c r="V14" s="1"/>
      <c r="W14" s="1"/>
      <c r="X14" s="1"/>
      <c r="Y14" s="1"/>
    </row>
    <row r="15" spans="2:28" ht="15" customHeight="1">
      <c r="B15" s="35"/>
      <c r="C15" s="8" t="s">
        <v>0</v>
      </c>
      <c r="D15" s="9" t="s">
        <v>7</v>
      </c>
      <c r="E15" s="169">
        <v>323</v>
      </c>
      <c r="F15" s="3">
        <v>312.3</v>
      </c>
      <c r="G15" s="3">
        <v>324.7</v>
      </c>
      <c r="H15" s="3">
        <v>337.8</v>
      </c>
      <c r="I15" s="3">
        <v>188.7</v>
      </c>
      <c r="J15" s="170">
        <v>0.71</v>
      </c>
      <c r="K15" s="4">
        <v>0.03</v>
      </c>
      <c r="L15" s="3">
        <v>635.4</v>
      </c>
      <c r="M15" s="3">
        <v>488.2</v>
      </c>
      <c r="N15" s="170">
        <v>0.3</v>
      </c>
      <c r="O15" s="40"/>
      <c r="Q15" s="243"/>
      <c r="R15" s="242"/>
      <c r="S15" s="244"/>
      <c r="T15" s="244"/>
      <c r="U15" s="1"/>
      <c r="V15" s="1"/>
      <c r="W15" s="1"/>
      <c r="X15" s="1"/>
      <c r="Y15" s="1"/>
    </row>
    <row r="16" spans="2:28" ht="15" customHeight="1">
      <c r="B16" s="35"/>
      <c r="C16" s="8" t="s">
        <v>1</v>
      </c>
      <c r="D16" s="9" t="s">
        <v>7</v>
      </c>
      <c r="E16" s="169">
        <v>253.2</v>
      </c>
      <c r="F16" s="3">
        <v>254.3</v>
      </c>
      <c r="G16" s="3">
        <v>256</v>
      </c>
      <c r="H16" s="3">
        <v>266.8</v>
      </c>
      <c r="I16" s="3">
        <v>173.3</v>
      </c>
      <c r="J16" s="170">
        <v>0.46</v>
      </c>
      <c r="K16" s="4">
        <v>0</v>
      </c>
      <c r="L16" s="3">
        <v>507.6</v>
      </c>
      <c r="M16" s="3">
        <v>406.2</v>
      </c>
      <c r="N16" s="170">
        <v>0.25</v>
      </c>
      <c r="O16" s="40"/>
      <c r="Q16" s="243"/>
      <c r="R16" s="242"/>
      <c r="S16" s="244"/>
      <c r="T16" s="244"/>
      <c r="U16" s="1"/>
      <c r="V16" s="1"/>
      <c r="W16" s="1"/>
      <c r="X16" s="1"/>
      <c r="Y16" s="1"/>
    </row>
    <row r="17" spans="2:25" ht="15" customHeight="1">
      <c r="B17" s="35"/>
      <c r="C17" s="9" t="s">
        <v>72</v>
      </c>
      <c r="D17" s="16" t="s">
        <v>54</v>
      </c>
      <c r="E17" s="171">
        <v>7170</v>
      </c>
      <c r="F17" s="5">
        <v>6707</v>
      </c>
      <c r="G17" s="5">
        <v>6736</v>
      </c>
      <c r="H17" s="5">
        <v>6952</v>
      </c>
      <c r="I17" s="5">
        <v>4666</v>
      </c>
      <c r="J17" s="170">
        <v>0.54</v>
      </c>
      <c r="K17" s="4">
        <v>7.0000000000000007E-2</v>
      </c>
      <c r="L17" s="5">
        <v>13877</v>
      </c>
      <c r="M17" s="5">
        <v>11163</v>
      </c>
      <c r="N17" s="170">
        <v>0.24</v>
      </c>
      <c r="O17" s="40"/>
      <c r="Q17" s="243"/>
      <c r="R17" s="242"/>
      <c r="S17" s="244"/>
      <c r="T17" s="244"/>
      <c r="U17" s="1"/>
      <c r="V17" s="1"/>
      <c r="W17" s="1"/>
      <c r="X17" s="1"/>
      <c r="Y17" s="1"/>
    </row>
    <row r="18" spans="2:25" ht="15" customHeight="1">
      <c r="B18" s="35"/>
      <c r="C18" s="9" t="s">
        <v>169</v>
      </c>
      <c r="D18" s="17" t="s">
        <v>20</v>
      </c>
      <c r="E18" s="172">
        <v>3.48</v>
      </c>
      <c r="F18" s="6">
        <v>3.54</v>
      </c>
      <c r="G18" s="6">
        <v>3.67</v>
      </c>
      <c r="H18" s="6">
        <v>3.65</v>
      </c>
      <c r="I18" s="6">
        <v>3.44</v>
      </c>
      <c r="J18" s="170">
        <v>0.01</v>
      </c>
      <c r="K18" s="4">
        <v>-0.02</v>
      </c>
      <c r="L18" s="6">
        <v>3.51</v>
      </c>
      <c r="M18" s="6">
        <v>3.44</v>
      </c>
      <c r="N18" s="170">
        <v>0.02</v>
      </c>
      <c r="O18" s="40"/>
      <c r="Q18" s="242"/>
      <c r="R18" s="242"/>
      <c r="S18" s="244"/>
      <c r="T18" s="244"/>
      <c r="U18" s="1"/>
      <c r="V18" s="1"/>
      <c r="W18" s="1"/>
      <c r="X18" s="1"/>
      <c r="Y18" s="1"/>
    </row>
    <row r="19" spans="2:25" ht="15" customHeight="1">
      <c r="B19" s="35"/>
      <c r="C19" s="215" t="s">
        <v>45</v>
      </c>
      <c r="D19" s="216"/>
      <c r="E19" s="217"/>
      <c r="F19" s="216"/>
      <c r="G19" s="216"/>
      <c r="H19" s="216"/>
      <c r="I19" s="216"/>
      <c r="J19" s="217"/>
      <c r="K19" s="216"/>
      <c r="L19" s="216"/>
      <c r="M19" s="216"/>
      <c r="N19" s="217"/>
      <c r="O19" s="40"/>
      <c r="Q19" s="242"/>
      <c r="R19" s="242"/>
      <c r="S19" s="244"/>
      <c r="T19" s="244"/>
      <c r="U19" s="1"/>
      <c r="V19" s="1"/>
      <c r="W19" s="1"/>
      <c r="X19" s="1"/>
      <c r="Y19" s="1"/>
    </row>
    <row r="20" spans="2:25" ht="12.75">
      <c r="B20" s="35"/>
      <c r="C20" s="20" t="s">
        <v>161</v>
      </c>
      <c r="D20" s="9" t="s">
        <v>7</v>
      </c>
      <c r="E20" s="169">
        <v>601.5</v>
      </c>
      <c r="F20" s="3">
        <v>594.4</v>
      </c>
      <c r="G20" s="3">
        <v>617.79999999999995</v>
      </c>
      <c r="H20" s="3">
        <v>652</v>
      </c>
      <c r="I20" s="3">
        <v>379.4</v>
      </c>
      <c r="J20" s="170">
        <v>0.59</v>
      </c>
      <c r="K20" s="4">
        <v>0.01</v>
      </c>
      <c r="L20" s="3">
        <v>1196.0999999999999</v>
      </c>
      <c r="M20" s="3">
        <v>939.5</v>
      </c>
      <c r="N20" s="170">
        <v>0.27</v>
      </c>
      <c r="O20" s="40"/>
      <c r="Q20" s="243"/>
      <c r="R20" s="242"/>
      <c r="S20" s="244"/>
      <c r="T20" s="244"/>
      <c r="U20" s="1"/>
      <c r="V20" s="1"/>
      <c r="W20" s="1"/>
      <c r="X20" s="1"/>
      <c r="Y20" s="1"/>
    </row>
    <row r="21" spans="2:25" ht="15" customHeight="1">
      <c r="B21" s="35"/>
      <c r="C21" s="8" t="s">
        <v>0</v>
      </c>
      <c r="D21" s="9" t="s">
        <v>7</v>
      </c>
      <c r="E21" s="169">
        <v>274.5</v>
      </c>
      <c r="F21" s="3">
        <v>267.5</v>
      </c>
      <c r="G21" s="3">
        <v>279.60000000000002</v>
      </c>
      <c r="H21" s="3">
        <v>295.10000000000002</v>
      </c>
      <c r="I21" s="3">
        <v>166</v>
      </c>
      <c r="J21" s="170">
        <v>0.65</v>
      </c>
      <c r="K21" s="4">
        <v>0.03</v>
      </c>
      <c r="L21" s="3">
        <v>542</v>
      </c>
      <c r="M21" s="3">
        <v>423.5</v>
      </c>
      <c r="N21" s="170">
        <v>0.28000000000000003</v>
      </c>
      <c r="O21" s="40"/>
      <c r="Q21" s="243"/>
      <c r="R21" s="242"/>
      <c r="S21" s="244"/>
      <c r="T21" s="244"/>
      <c r="U21" s="1"/>
      <c r="V21" s="1"/>
      <c r="W21" s="1"/>
      <c r="X21" s="1"/>
      <c r="Y21" s="1"/>
    </row>
    <row r="22" spans="2:25" ht="15" customHeight="1">
      <c r="B22" s="35"/>
      <c r="C22" s="8" t="s">
        <v>1</v>
      </c>
      <c r="D22" s="9" t="s">
        <v>7</v>
      </c>
      <c r="E22" s="169">
        <v>221.7</v>
      </c>
      <c r="F22" s="3">
        <v>224.4</v>
      </c>
      <c r="G22" s="3">
        <v>227.9</v>
      </c>
      <c r="H22" s="3">
        <v>238.6</v>
      </c>
      <c r="I22" s="3">
        <v>158.5</v>
      </c>
      <c r="J22" s="170">
        <v>0.4</v>
      </c>
      <c r="K22" s="4">
        <v>-0.01</v>
      </c>
      <c r="L22" s="3">
        <v>446.1</v>
      </c>
      <c r="M22" s="3">
        <v>363</v>
      </c>
      <c r="N22" s="170">
        <v>0.23</v>
      </c>
      <c r="O22" s="40"/>
      <c r="Q22" s="243"/>
      <c r="R22" s="242"/>
      <c r="S22" s="244"/>
      <c r="T22" s="244"/>
      <c r="U22" s="1"/>
      <c r="V22" s="1"/>
      <c r="W22" s="1"/>
      <c r="X22" s="1"/>
      <c r="Y22" s="1"/>
    </row>
    <row r="23" spans="2:25" ht="15" customHeight="1">
      <c r="B23" s="35"/>
      <c r="C23" s="9" t="s">
        <v>72</v>
      </c>
      <c r="D23" s="16" t="s">
        <v>54</v>
      </c>
      <c r="E23" s="171">
        <v>6263</v>
      </c>
      <c r="F23" s="5">
        <v>5895</v>
      </c>
      <c r="G23" s="5">
        <v>5929</v>
      </c>
      <c r="H23" s="5">
        <v>6190</v>
      </c>
      <c r="I23" s="5">
        <v>4264</v>
      </c>
      <c r="J23" s="170">
        <v>0.47</v>
      </c>
      <c r="K23" s="4">
        <v>0.06</v>
      </c>
      <c r="L23" s="5">
        <v>12157</v>
      </c>
      <c r="M23" s="5">
        <v>9973</v>
      </c>
      <c r="N23" s="170">
        <v>0.22</v>
      </c>
      <c r="O23" s="40"/>
      <c r="Q23" s="243"/>
      <c r="R23" s="242"/>
      <c r="S23" s="244"/>
      <c r="T23" s="244"/>
      <c r="U23" s="1"/>
      <c r="V23" s="1"/>
      <c r="W23" s="1"/>
      <c r="X23" s="1"/>
      <c r="Y23" s="1"/>
    </row>
    <row r="24" spans="2:25" ht="15" customHeight="1">
      <c r="B24" s="35"/>
      <c r="C24" s="9" t="s">
        <v>169</v>
      </c>
      <c r="D24" s="17" t="s">
        <v>20</v>
      </c>
      <c r="E24" s="172">
        <v>3.47</v>
      </c>
      <c r="F24" s="6">
        <v>3.52</v>
      </c>
      <c r="G24" s="6">
        <v>3.67</v>
      </c>
      <c r="H24" s="6">
        <v>3.64</v>
      </c>
      <c r="I24" s="6">
        <v>3.41</v>
      </c>
      <c r="J24" s="170">
        <v>0.02</v>
      </c>
      <c r="K24" s="4">
        <v>-0.02</v>
      </c>
      <c r="L24" s="6">
        <v>3.49</v>
      </c>
      <c r="M24" s="6">
        <v>3.39</v>
      </c>
      <c r="N24" s="170">
        <v>0.03</v>
      </c>
      <c r="O24" s="40"/>
      <c r="Q24" s="242"/>
      <c r="R24" s="242"/>
      <c r="S24" s="244"/>
      <c r="T24" s="244"/>
      <c r="U24" s="1"/>
      <c r="V24" s="1"/>
      <c r="W24" s="1"/>
      <c r="X24" s="1"/>
      <c r="Y24" s="1"/>
    </row>
    <row r="25" spans="2:25" ht="15" customHeight="1">
      <c r="B25" s="35"/>
      <c r="C25" s="215" t="s">
        <v>24</v>
      </c>
      <c r="D25" s="216"/>
      <c r="E25" s="217"/>
      <c r="F25" s="216"/>
      <c r="G25" s="216"/>
      <c r="H25" s="216"/>
      <c r="I25" s="216"/>
      <c r="J25" s="217"/>
      <c r="K25" s="216"/>
      <c r="L25" s="216"/>
      <c r="M25" s="216"/>
      <c r="N25" s="217"/>
      <c r="O25" s="40"/>
      <c r="Q25" s="242"/>
      <c r="R25" s="242"/>
      <c r="S25" s="244"/>
      <c r="T25" s="244"/>
      <c r="U25" s="1"/>
      <c r="V25" s="1"/>
      <c r="W25" s="1"/>
      <c r="X25" s="1"/>
      <c r="Y25" s="1"/>
    </row>
    <row r="26" spans="2:25" ht="15" customHeight="1">
      <c r="B26" s="35"/>
      <c r="C26" s="20" t="s">
        <v>161</v>
      </c>
      <c r="D26" s="9" t="s">
        <v>7</v>
      </c>
      <c r="E26" s="169">
        <v>308.39999999999998</v>
      </c>
      <c r="F26" s="3">
        <v>328.9</v>
      </c>
      <c r="G26" s="3">
        <v>306.7</v>
      </c>
      <c r="H26" s="3">
        <v>315</v>
      </c>
      <c r="I26" s="3">
        <v>277.60000000000002</v>
      </c>
      <c r="J26" s="170">
        <v>0.11</v>
      </c>
      <c r="K26" s="4">
        <v>-0.06</v>
      </c>
      <c r="L26" s="3">
        <v>637.4</v>
      </c>
      <c r="M26" s="3">
        <v>559.9</v>
      </c>
      <c r="N26" s="170">
        <v>0.14000000000000001</v>
      </c>
      <c r="O26" s="40"/>
      <c r="Q26" s="243"/>
      <c r="R26" s="242"/>
      <c r="S26" s="244"/>
      <c r="T26" s="244"/>
      <c r="U26" s="1"/>
      <c r="V26" s="1"/>
      <c r="W26" s="1"/>
      <c r="X26" s="1"/>
      <c r="Y26" s="1"/>
    </row>
    <row r="27" spans="2:25" ht="15" customHeight="1">
      <c r="B27" s="35"/>
      <c r="C27" s="8" t="s">
        <v>0</v>
      </c>
      <c r="D27" s="9" t="s">
        <v>7</v>
      </c>
      <c r="E27" s="169">
        <v>131</v>
      </c>
      <c r="F27" s="3">
        <v>138</v>
      </c>
      <c r="G27" s="3">
        <v>129.5</v>
      </c>
      <c r="H27" s="3">
        <v>132</v>
      </c>
      <c r="I27" s="3">
        <v>117.3</v>
      </c>
      <c r="J27" s="170">
        <v>0.12</v>
      </c>
      <c r="K27" s="4">
        <v>-0.05</v>
      </c>
      <c r="L27" s="3">
        <v>269</v>
      </c>
      <c r="M27" s="3">
        <v>239.2</v>
      </c>
      <c r="N27" s="170">
        <v>0.12</v>
      </c>
      <c r="O27" s="40"/>
      <c r="Q27" s="243"/>
      <c r="R27" s="242"/>
      <c r="S27" s="244"/>
      <c r="T27" s="244"/>
      <c r="U27" s="1"/>
      <c r="V27" s="1"/>
      <c r="W27" s="1"/>
      <c r="X27" s="1"/>
      <c r="Y27" s="1"/>
    </row>
    <row r="28" spans="2:25" ht="15" customHeight="1">
      <c r="B28" s="35"/>
      <c r="C28" s="8" t="s">
        <v>1</v>
      </c>
      <c r="D28" s="9" t="s">
        <v>7</v>
      </c>
      <c r="E28" s="169">
        <v>142.9</v>
      </c>
      <c r="F28" s="3">
        <v>152</v>
      </c>
      <c r="G28" s="3">
        <v>141.69999999999999</v>
      </c>
      <c r="H28" s="3">
        <v>146</v>
      </c>
      <c r="I28" s="3">
        <v>128.9</v>
      </c>
      <c r="J28" s="170">
        <v>0.11</v>
      </c>
      <c r="K28" s="4">
        <v>-0.06</v>
      </c>
      <c r="L28" s="3">
        <v>294.89999999999998</v>
      </c>
      <c r="M28" s="3">
        <v>257.5</v>
      </c>
      <c r="N28" s="170">
        <v>0.15</v>
      </c>
      <c r="O28" s="40"/>
      <c r="Q28" s="243"/>
      <c r="R28" s="242"/>
      <c r="S28" s="244"/>
      <c r="T28" s="244"/>
      <c r="U28" s="1"/>
      <c r="V28" s="1"/>
      <c r="W28" s="1"/>
      <c r="X28" s="1"/>
      <c r="Y28" s="1"/>
    </row>
    <row r="29" spans="2:25" ht="15" customHeight="1">
      <c r="B29" s="35"/>
      <c r="C29" s="9" t="s">
        <v>72</v>
      </c>
      <c r="D29" s="16" t="s">
        <v>54</v>
      </c>
      <c r="E29" s="171">
        <v>3677</v>
      </c>
      <c r="F29" s="5">
        <v>3553</v>
      </c>
      <c r="G29" s="5">
        <v>3367</v>
      </c>
      <c r="H29" s="5">
        <v>3613</v>
      </c>
      <c r="I29" s="5">
        <v>3301</v>
      </c>
      <c r="J29" s="170">
        <v>0.11</v>
      </c>
      <c r="K29" s="4">
        <v>0.03</v>
      </c>
      <c r="L29" s="5">
        <v>7230</v>
      </c>
      <c r="M29" s="5">
        <v>6551</v>
      </c>
      <c r="N29" s="170">
        <v>0.1</v>
      </c>
      <c r="O29" s="40"/>
      <c r="Q29" s="243"/>
      <c r="R29" s="242"/>
      <c r="S29" s="244"/>
      <c r="T29" s="244"/>
      <c r="U29" s="1"/>
      <c r="V29" s="1"/>
      <c r="W29" s="1"/>
      <c r="X29" s="1"/>
      <c r="Y29" s="1"/>
    </row>
    <row r="30" spans="2:25" ht="15" customHeight="1">
      <c r="B30" s="35"/>
      <c r="C30" s="9" t="s">
        <v>169</v>
      </c>
      <c r="D30" s="17" t="s">
        <v>20</v>
      </c>
      <c r="E30" s="172">
        <v>3.26</v>
      </c>
      <c r="F30" s="6">
        <v>3.39</v>
      </c>
      <c r="G30" s="6">
        <v>3.46</v>
      </c>
      <c r="H30" s="6">
        <v>3.31</v>
      </c>
      <c r="I30" s="6">
        <v>3.31</v>
      </c>
      <c r="J30" s="170">
        <v>-0.01</v>
      </c>
      <c r="K30" s="4">
        <v>-0.04</v>
      </c>
      <c r="L30" s="6">
        <v>3.33</v>
      </c>
      <c r="M30" s="6">
        <v>3.24</v>
      </c>
      <c r="N30" s="170">
        <v>0.02</v>
      </c>
      <c r="O30" s="40"/>
      <c r="Q30" s="242"/>
      <c r="R30" s="242"/>
      <c r="S30" s="244"/>
      <c r="T30" s="244"/>
      <c r="U30" s="1"/>
      <c r="V30" s="1"/>
      <c r="W30" s="1"/>
      <c r="X30" s="1"/>
      <c r="Y30" s="1"/>
    </row>
    <row r="31" spans="2:25" ht="15" customHeight="1">
      <c r="B31" s="35"/>
      <c r="C31" s="215" t="s">
        <v>25</v>
      </c>
      <c r="D31" s="216"/>
      <c r="E31" s="217"/>
      <c r="F31" s="216"/>
      <c r="G31" s="216"/>
      <c r="H31" s="216"/>
      <c r="I31" s="216"/>
      <c r="J31" s="217"/>
      <c r="K31" s="216"/>
      <c r="L31" s="216"/>
      <c r="M31" s="216"/>
      <c r="N31" s="217"/>
      <c r="O31" s="40"/>
      <c r="Q31" s="242"/>
      <c r="S31" s="244"/>
      <c r="T31" s="244"/>
      <c r="U31" s="1"/>
      <c r="V31" s="1"/>
      <c r="W31" s="1"/>
      <c r="X31" s="1"/>
      <c r="Y31" s="1"/>
    </row>
    <row r="32" spans="2:25" ht="15" customHeight="1">
      <c r="B32" s="35"/>
      <c r="C32" s="20" t="s">
        <v>161</v>
      </c>
      <c r="D32" s="9" t="s">
        <v>7</v>
      </c>
      <c r="E32" s="169">
        <v>185.3</v>
      </c>
      <c r="F32" s="3">
        <v>156</v>
      </c>
      <c r="G32" s="3">
        <v>185.5</v>
      </c>
      <c r="H32" s="3">
        <v>204.8</v>
      </c>
      <c r="I32" s="3">
        <v>50.1</v>
      </c>
      <c r="J32" s="170">
        <v>2.7</v>
      </c>
      <c r="K32" s="4">
        <v>0.19</v>
      </c>
      <c r="L32" s="3">
        <v>341.3</v>
      </c>
      <c r="M32" s="3">
        <v>217.8</v>
      </c>
      <c r="N32" s="170">
        <v>0.56999999999999995</v>
      </c>
      <c r="O32" s="40"/>
      <c r="Q32" s="243"/>
      <c r="R32" s="242"/>
      <c r="S32" s="244"/>
      <c r="T32" s="244"/>
      <c r="U32" s="1"/>
      <c r="V32" s="1"/>
      <c r="W32" s="1"/>
      <c r="X32" s="1"/>
      <c r="Y32" s="1"/>
    </row>
    <row r="33" spans="1:25" ht="15" customHeight="1">
      <c r="B33" s="35"/>
      <c r="C33" s="8" t="s">
        <v>0</v>
      </c>
      <c r="D33" s="9" t="s">
        <v>7</v>
      </c>
      <c r="E33" s="169">
        <v>94.4</v>
      </c>
      <c r="F33" s="3">
        <v>79.900000000000006</v>
      </c>
      <c r="G33" s="3">
        <v>93.4</v>
      </c>
      <c r="H33" s="3">
        <v>102.8</v>
      </c>
      <c r="I33" s="3">
        <v>25.3</v>
      </c>
      <c r="J33" s="170">
        <v>2.73</v>
      </c>
      <c r="K33" s="4">
        <v>0.18</v>
      </c>
      <c r="L33" s="3">
        <v>174.3</v>
      </c>
      <c r="M33" s="3">
        <v>110.9</v>
      </c>
      <c r="N33" s="170">
        <v>0.56999999999999995</v>
      </c>
      <c r="O33" s="40"/>
      <c r="Q33" s="243"/>
      <c r="R33" s="242"/>
      <c r="S33" s="244"/>
      <c r="T33" s="244"/>
      <c r="U33" s="1"/>
      <c r="V33" s="1"/>
      <c r="W33" s="1"/>
      <c r="X33" s="1"/>
      <c r="Y33" s="1"/>
    </row>
    <row r="34" spans="1:25" ht="15" customHeight="1">
      <c r="B34" s="35"/>
      <c r="C34" s="8" t="s">
        <v>1</v>
      </c>
      <c r="D34" s="9" t="s">
        <v>7</v>
      </c>
      <c r="E34" s="169">
        <v>42.9</v>
      </c>
      <c r="F34" s="3">
        <v>35.6</v>
      </c>
      <c r="G34" s="3">
        <v>44</v>
      </c>
      <c r="H34" s="3">
        <v>48.3</v>
      </c>
      <c r="I34" s="3">
        <v>11.7</v>
      </c>
      <c r="J34" s="170">
        <v>2.67</v>
      </c>
      <c r="K34" s="4">
        <v>0.21</v>
      </c>
      <c r="L34" s="3">
        <v>78.5</v>
      </c>
      <c r="M34" s="3">
        <v>50.8</v>
      </c>
      <c r="N34" s="170">
        <v>0.55000000000000004</v>
      </c>
      <c r="O34" s="40"/>
      <c r="Q34" s="243"/>
      <c r="R34" s="242"/>
      <c r="S34" s="244"/>
      <c r="T34" s="244"/>
      <c r="U34" s="1"/>
      <c r="V34" s="1"/>
      <c r="W34" s="1"/>
      <c r="X34" s="1"/>
      <c r="Y34" s="1"/>
    </row>
    <row r="35" spans="1:25" ht="15" customHeight="1">
      <c r="B35" s="35"/>
      <c r="C35" s="9" t="s">
        <v>72</v>
      </c>
      <c r="D35" s="16" t="s">
        <v>54</v>
      </c>
      <c r="E35" s="171">
        <v>1455</v>
      </c>
      <c r="F35" s="5">
        <v>1243</v>
      </c>
      <c r="G35" s="5">
        <v>1365</v>
      </c>
      <c r="H35" s="5">
        <v>1405</v>
      </c>
      <c r="I35" s="5">
        <v>380</v>
      </c>
      <c r="J35" s="170">
        <v>2.83</v>
      </c>
      <c r="K35" s="4">
        <v>0.17</v>
      </c>
      <c r="L35" s="5">
        <v>2698</v>
      </c>
      <c r="M35" s="5">
        <v>1746</v>
      </c>
      <c r="N35" s="170">
        <v>0.55000000000000004</v>
      </c>
      <c r="O35" s="40"/>
      <c r="Q35" s="243"/>
      <c r="R35" s="242"/>
      <c r="S35" s="244"/>
      <c r="T35" s="244"/>
      <c r="U35" s="1"/>
      <c r="V35" s="1"/>
      <c r="W35" s="1"/>
      <c r="X35" s="1"/>
      <c r="Y35" s="1"/>
    </row>
    <row r="36" spans="1:25" ht="15" customHeight="1">
      <c r="B36" s="35"/>
      <c r="C36" s="9" t="s">
        <v>169</v>
      </c>
      <c r="D36" s="17" t="s">
        <v>20</v>
      </c>
      <c r="E36" s="172">
        <v>4.13</v>
      </c>
      <c r="F36" s="6">
        <v>4.04</v>
      </c>
      <c r="G36" s="6">
        <v>4.3099999999999996</v>
      </c>
      <c r="H36" s="6">
        <v>4.59</v>
      </c>
      <c r="I36" s="6">
        <v>4.25</v>
      </c>
      <c r="J36" s="170">
        <v>-0.03</v>
      </c>
      <c r="K36" s="4">
        <v>0.02</v>
      </c>
      <c r="L36" s="6">
        <v>4.09</v>
      </c>
      <c r="M36" s="6">
        <v>3.96</v>
      </c>
      <c r="N36" s="170">
        <v>0.03</v>
      </c>
      <c r="O36" s="40"/>
      <c r="Q36" s="242"/>
      <c r="R36" s="242"/>
      <c r="S36" s="244"/>
      <c r="T36" s="244"/>
      <c r="U36" s="1"/>
      <c r="V36" s="1"/>
      <c r="W36" s="1"/>
      <c r="X36" s="1"/>
      <c r="Y36" s="1"/>
    </row>
    <row r="37" spans="1:25" ht="15" customHeight="1">
      <c r="B37" s="35"/>
      <c r="C37" s="215" t="s">
        <v>31</v>
      </c>
      <c r="D37" s="216"/>
      <c r="E37" s="217"/>
      <c r="F37" s="216"/>
      <c r="G37" s="216"/>
      <c r="H37" s="216"/>
      <c r="I37" s="216"/>
      <c r="J37" s="217"/>
      <c r="K37" s="216"/>
      <c r="L37" s="216"/>
      <c r="M37" s="216"/>
      <c r="N37" s="217"/>
      <c r="O37" s="40"/>
      <c r="Q37" s="242"/>
      <c r="S37" s="244"/>
      <c r="T37" s="244"/>
      <c r="U37" s="1"/>
      <c r="V37" s="1"/>
      <c r="W37" s="1"/>
      <c r="X37" s="1"/>
      <c r="Y37" s="1"/>
    </row>
    <row r="38" spans="1:25" ht="15" customHeight="1">
      <c r="B38" s="35"/>
      <c r="C38" s="20" t="s">
        <v>161</v>
      </c>
      <c r="D38" s="9" t="s">
        <v>7</v>
      </c>
      <c r="E38" s="169">
        <v>47.9</v>
      </c>
      <c r="F38" s="3">
        <v>50.9</v>
      </c>
      <c r="G38" s="3">
        <v>55.8</v>
      </c>
      <c r="H38" s="3">
        <v>60</v>
      </c>
      <c r="I38" s="3">
        <v>31.3</v>
      </c>
      <c r="J38" s="170">
        <v>0.53</v>
      </c>
      <c r="K38" s="4">
        <v>-0.06</v>
      </c>
      <c r="L38" s="3">
        <v>98.9</v>
      </c>
      <c r="M38" s="3">
        <v>80.3</v>
      </c>
      <c r="N38" s="170">
        <v>0.23</v>
      </c>
      <c r="O38" s="40"/>
      <c r="Q38" s="243"/>
      <c r="R38" s="242"/>
      <c r="S38" s="244"/>
      <c r="T38" s="244"/>
      <c r="U38" s="1"/>
      <c r="V38" s="1"/>
      <c r="W38" s="1"/>
      <c r="X38" s="1"/>
      <c r="Y38" s="1"/>
    </row>
    <row r="39" spans="1:25" ht="15" customHeight="1">
      <c r="B39" s="35"/>
      <c r="C39" s="8" t="s">
        <v>0</v>
      </c>
      <c r="D39" s="9" t="s">
        <v>7</v>
      </c>
      <c r="E39" s="169">
        <v>21.5</v>
      </c>
      <c r="F39" s="3">
        <v>22.6</v>
      </c>
      <c r="G39" s="3">
        <v>24.6</v>
      </c>
      <c r="H39" s="3">
        <v>27</v>
      </c>
      <c r="I39" s="3">
        <v>13.9</v>
      </c>
      <c r="J39" s="170">
        <v>0.55000000000000004</v>
      </c>
      <c r="K39" s="4">
        <v>-0.05</v>
      </c>
      <c r="L39" s="3">
        <v>44.1</v>
      </c>
      <c r="M39" s="3">
        <v>35.700000000000003</v>
      </c>
      <c r="N39" s="170">
        <v>0.24</v>
      </c>
      <c r="O39" s="40"/>
      <c r="Q39" s="243"/>
      <c r="R39" s="242"/>
      <c r="S39" s="244"/>
      <c r="T39" s="244"/>
      <c r="U39" s="1"/>
      <c r="V39" s="1"/>
      <c r="W39" s="1"/>
      <c r="X39" s="1"/>
      <c r="Y39" s="1"/>
    </row>
    <row r="40" spans="1:25" ht="15" customHeight="1">
      <c r="B40" s="35"/>
      <c r="C40" s="8" t="s">
        <v>1</v>
      </c>
      <c r="D40" s="9" t="s">
        <v>7</v>
      </c>
      <c r="E40" s="169">
        <v>18.7</v>
      </c>
      <c r="F40" s="3">
        <v>20</v>
      </c>
      <c r="G40" s="3">
        <v>22</v>
      </c>
      <c r="H40" s="3">
        <v>23.6</v>
      </c>
      <c r="I40" s="3">
        <v>12.1</v>
      </c>
      <c r="J40" s="170">
        <v>0.55000000000000004</v>
      </c>
      <c r="K40" s="4">
        <v>-7.0000000000000007E-2</v>
      </c>
      <c r="L40" s="3">
        <v>38.700000000000003</v>
      </c>
      <c r="M40" s="3">
        <v>31.7</v>
      </c>
      <c r="N40" s="170">
        <v>0.22</v>
      </c>
      <c r="O40" s="40"/>
      <c r="Q40" s="243"/>
      <c r="R40" s="242"/>
      <c r="S40" s="244"/>
      <c r="T40" s="244"/>
      <c r="U40" s="1"/>
      <c r="V40" s="1"/>
      <c r="W40" s="1"/>
      <c r="X40" s="1"/>
      <c r="Y40" s="1"/>
    </row>
    <row r="41" spans="1:25" ht="15" customHeight="1">
      <c r="B41" s="35"/>
      <c r="C41" s="9" t="s">
        <v>72</v>
      </c>
      <c r="D41" s="16" t="s">
        <v>54</v>
      </c>
      <c r="E41" s="171">
        <v>502</v>
      </c>
      <c r="F41" s="5">
        <v>521</v>
      </c>
      <c r="G41" s="5">
        <v>550</v>
      </c>
      <c r="H41" s="5">
        <v>515</v>
      </c>
      <c r="I41" s="5">
        <v>378</v>
      </c>
      <c r="J41" s="170">
        <v>0.33</v>
      </c>
      <c r="K41" s="4">
        <v>-0.04</v>
      </c>
      <c r="L41" s="5">
        <v>1024</v>
      </c>
      <c r="M41" s="5">
        <v>894</v>
      </c>
      <c r="N41" s="170">
        <v>0.15</v>
      </c>
      <c r="O41" s="40"/>
      <c r="Q41" s="243"/>
      <c r="R41" s="242"/>
      <c r="S41" s="244"/>
      <c r="T41" s="244"/>
      <c r="U41" s="1"/>
      <c r="V41" s="1"/>
      <c r="W41" s="1"/>
      <c r="X41" s="1"/>
      <c r="Y41" s="1"/>
    </row>
    <row r="42" spans="1:25" ht="15" customHeight="1">
      <c r="B42" s="35"/>
      <c r="C42" s="9" t="s">
        <v>169</v>
      </c>
      <c r="D42" s="17" t="s">
        <v>20</v>
      </c>
      <c r="E42" s="172">
        <v>3.45</v>
      </c>
      <c r="F42" s="6">
        <v>3.52</v>
      </c>
      <c r="G42" s="6">
        <v>3.62</v>
      </c>
      <c r="H42" s="6">
        <v>3.65</v>
      </c>
      <c r="I42" s="6">
        <v>3.64</v>
      </c>
      <c r="J42" s="170">
        <v>-0.05</v>
      </c>
      <c r="K42" s="4">
        <v>-0.02</v>
      </c>
      <c r="L42" s="6">
        <v>3.48</v>
      </c>
      <c r="M42" s="6">
        <v>3.51</v>
      </c>
      <c r="N42" s="170">
        <v>-0.01</v>
      </c>
      <c r="O42" s="40"/>
      <c r="Q42" s="242"/>
      <c r="R42" s="242"/>
      <c r="S42" s="244"/>
      <c r="T42" s="244"/>
      <c r="U42" s="1"/>
      <c r="V42" s="1"/>
      <c r="W42" s="1"/>
      <c r="X42" s="1"/>
      <c r="Y42" s="1"/>
    </row>
    <row r="43" spans="1:25" ht="15" customHeight="1">
      <c r="B43" s="35"/>
      <c r="C43" s="215" t="s">
        <v>46</v>
      </c>
      <c r="D43" s="216"/>
      <c r="E43" s="217"/>
      <c r="F43" s="216"/>
      <c r="G43" s="216"/>
      <c r="H43" s="216"/>
      <c r="I43" s="216"/>
      <c r="J43" s="217"/>
      <c r="K43" s="216"/>
      <c r="L43" s="216"/>
      <c r="M43" s="216"/>
      <c r="N43" s="217"/>
      <c r="O43" s="40"/>
      <c r="Q43" s="242"/>
      <c r="S43" s="244"/>
      <c r="T43" s="244"/>
      <c r="U43" s="1"/>
      <c r="V43" s="1"/>
      <c r="W43" s="1"/>
      <c r="X43" s="1"/>
      <c r="Y43" s="1"/>
    </row>
    <row r="44" spans="1:25" ht="15" customHeight="1">
      <c r="B44" s="35"/>
      <c r="C44" s="20" t="s">
        <v>161</v>
      </c>
      <c r="D44" s="9" t="s">
        <v>7</v>
      </c>
      <c r="E44" s="169">
        <v>59.9</v>
      </c>
      <c r="F44" s="3">
        <v>58.6</v>
      </c>
      <c r="G44" s="3">
        <v>69.8</v>
      </c>
      <c r="H44" s="3">
        <v>72.2</v>
      </c>
      <c r="I44" s="3">
        <v>20.399999999999999</v>
      </c>
      <c r="J44" s="170">
        <v>1.94</v>
      </c>
      <c r="K44" s="4">
        <v>0.02</v>
      </c>
      <c r="L44" s="3">
        <v>118.5</v>
      </c>
      <c r="M44" s="3">
        <v>81.5</v>
      </c>
      <c r="N44" s="170">
        <v>0.45</v>
      </c>
      <c r="O44" s="40"/>
      <c r="Q44" s="243"/>
      <c r="R44" s="242"/>
      <c r="S44" s="244"/>
      <c r="T44" s="244"/>
      <c r="U44" s="1"/>
      <c r="V44" s="1"/>
      <c r="W44" s="1"/>
      <c r="X44" s="1"/>
      <c r="Y44" s="1"/>
    </row>
    <row r="45" spans="1:25" ht="15" customHeight="1">
      <c r="A45" s="244"/>
      <c r="B45" s="35"/>
      <c r="C45" s="8" t="s">
        <v>0</v>
      </c>
      <c r="D45" s="9" t="s">
        <v>7</v>
      </c>
      <c r="E45" s="169">
        <v>27.6</v>
      </c>
      <c r="F45" s="3">
        <v>27</v>
      </c>
      <c r="G45" s="3">
        <v>32.1</v>
      </c>
      <c r="H45" s="3">
        <v>33.299999999999997</v>
      </c>
      <c r="I45" s="3">
        <v>9.5</v>
      </c>
      <c r="J45" s="170">
        <v>1.91</v>
      </c>
      <c r="K45" s="4">
        <v>0.02</v>
      </c>
      <c r="L45" s="3">
        <v>54.6</v>
      </c>
      <c r="M45" s="3">
        <v>37.700000000000003</v>
      </c>
      <c r="N45" s="170">
        <v>0.45</v>
      </c>
      <c r="O45" s="40"/>
      <c r="Q45" s="243"/>
      <c r="R45" s="242"/>
      <c r="S45" s="244"/>
      <c r="T45" s="244"/>
      <c r="U45" s="1"/>
      <c r="V45" s="1"/>
      <c r="W45" s="1"/>
      <c r="X45" s="1"/>
      <c r="Y45" s="1"/>
    </row>
    <row r="46" spans="1:25" ht="15" customHeight="1">
      <c r="B46" s="35"/>
      <c r="C46" s="8" t="s">
        <v>1</v>
      </c>
      <c r="D46" s="9" t="s">
        <v>7</v>
      </c>
      <c r="E46" s="169">
        <v>17.2</v>
      </c>
      <c r="F46" s="3">
        <v>16.8</v>
      </c>
      <c r="G46" s="3">
        <v>20.2</v>
      </c>
      <c r="H46" s="3">
        <v>20.7</v>
      </c>
      <c r="I46" s="3">
        <v>5.8</v>
      </c>
      <c r="J46" s="170">
        <v>1.97</v>
      </c>
      <c r="K46" s="4">
        <v>0.02</v>
      </c>
      <c r="L46" s="3">
        <v>34</v>
      </c>
      <c r="M46" s="3">
        <v>23</v>
      </c>
      <c r="N46" s="170">
        <v>0.48</v>
      </c>
      <c r="O46" s="40"/>
      <c r="Q46" s="243"/>
      <c r="R46" s="242"/>
      <c r="S46" s="244"/>
      <c r="T46" s="244"/>
      <c r="U46" s="1"/>
      <c r="V46" s="1"/>
      <c r="W46" s="1"/>
      <c r="X46" s="1"/>
      <c r="Y46" s="1"/>
    </row>
    <row r="47" spans="1:25" ht="15" customHeight="1">
      <c r="B47" s="35"/>
      <c r="C47" s="9" t="s">
        <v>72</v>
      </c>
      <c r="D47" s="16" t="s">
        <v>54</v>
      </c>
      <c r="E47" s="171">
        <v>629</v>
      </c>
      <c r="F47" s="5">
        <v>577</v>
      </c>
      <c r="G47" s="5">
        <v>646</v>
      </c>
      <c r="H47" s="5">
        <v>657</v>
      </c>
      <c r="I47" s="5">
        <v>206</v>
      </c>
      <c r="J47" s="170">
        <v>2.06</v>
      </c>
      <c r="K47" s="4">
        <v>0.09</v>
      </c>
      <c r="L47" s="5">
        <v>1206</v>
      </c>
      <c r="M47" s="5">
        <v>782</v>
      </c>
      <c r="N47" s="170">
        <v>0.54</v>
      </c>
      <c r="O47" s="40"/>
      <c r="Q47" s="243"/>
      <c r="R47" s="242"/>
      <c r="S47" s="244"/>
      <c r="T47" s="244"/>
      <c r="U47" s="1"/>
      <c r="V47" s="1"/>
      <c r="W47" s="1"/>
      <c r="X47" s="1"/>
      <c r="Y47" s="1"/>
    </row>
    <row r="48" spans="1:25" ht="15" customHeight="1">
      <c r="B48" s="35"/>
      <c r="C48" s="9" t="s">
        <v>169</v>
      </c>
      <c r="D48" s="17" t="s">
        <v>20</v>
      </c>
      <c r="E48" s="172">
        <v>3.13</v>
      </c>
      <c r="F48" s="6">
        <v>3.2</v>
      </c>
      <c r="G48" s="6">
        <v>3.4</v>
      </c>
      <c r="H48" s="6">
        <v>3.41</v>
      </c>
      <c r="I48" s="6">
        <v>3.13</v>
      </c>
      <c r="J48" s="170">
        <v>0</v>
      </c>
      <c r="K48" s="4">
        <v>-0.02</v>
      </c>
      <c r="L48" s="6">
        <v>3.16</v>
      </c>
      <c r="M48" s="6">
        <v>3.23</v>
      </c>
      <c r="N48" s="170">
        <v>-0.02</v>
      </c>
      <c r="O48" s="40"/>
      <c r="Q48" s="242"/>
      <c r="R48" s="242"/>
      <c r="S48" s="244"/>
      <c r="T48" s="244"/>
      <c r="U48" s="1"/>
      <c r="V48" s="1"/>
      <c r="W48" s="1"/>
      <c r="X48" s="1"/>
      <c r="Y48" s="1"/>
    </row>
    <row r="49" spans="1:25" ht="15" customHeight="1">
      <c r="B49" s="35"/>
      <c r="C49" s="215" t="s">
        <v>172</v>
      </c>
      <c r="D49" s="216"/>
      <c r="E49" s="217"/>
      <c r="F49" s="216"/>
      <c r="G49" s="216"/>
      <c r="H49" s="216"/>
      <c r="I49" s="216"/>
      <c r="J49" s="217"/>
      <c r="K49" s="216"/>
      <c r="L49" s="216"/>
      <c r="M49" s="216"/>
      <c r="N49" s="217"/>
      <c r="O49" s="40"/>
      <c r="Q49" s="242"/>
      <c r="S49" s="244"/>
      <c r="T49" s="244"/>
      <c r="U49" s="1"/>
      <c r="V49" s="1"/>
      <c r="W49" s="1"/>
      <c r="X49" s="1"/>
      <c r="Y49" s="1"/>
    </row>
    <row r="50" spans="1:25" ht="15" customHeight="1">
      <c r="B50" s="35"/>
      <c r="C50" s="20" t="s">
        <v>161</v>
      </c>
      <c r="D50" s="9" t="s">
        <v>7</v>
      </c>
      <c r="E50" s="169">
        <v>107.8</v>
      </c>
      <c r="F50" s="3">
        <v>100.3</v>
      </c>
      <c r="G50" s="3">
        <v>99</v>
      </c>
      <c r="H50" s="3">
        <v>95.3</v>
      </c>
      <c r="I50" s="3">
        <v>50.8</v>
      </c>
      <c r="J50" s="170">
        <v>1.1200000000000001</v>
      </c>
      <c r="K50" s="4">
        <v>7.0000000000000007E-2</v>
      </c>
      <c r="L50" s="3">
        <v>208.1</v>
      </c>
      <c r="M50" s="3">
        <v>145.19999999999999</v>
      </c>
      <c r="N50" s="170">
        <v>0.43</v>
      </c>
      <c r="O50" s="40"/>
      <c r="Q50" s="243"/>
      <c r="R50" s="242"/>
      <c r="S50" s="244"/>
      <c r="T50" s="244"/>
      <c r="U50" s="1"/>
      <c r="V50" s="1"/>
      <c r="W50" s="1"/>
      <c r="X50" s="1"/>
      <c r="Y50" s="1"/>
    </row>
    <row r="51" spans="1:25" ht="15" customHeight="1">
      <c r="B51" s="35"/>
      <c r="C51" s="8" t="s">
        <v>0</v>
      </c>
      <c r="D51" s="9" t="s">
        <v>7</v>
      </c>
      <c r="E51" s="169">
        <v>48.5</v>
      </c>
      <c r="F51" s="3">
        <v>44.8</v>
      </c>
      <c r="G51" s="3">
        <v>45.1</v>
      </c>
      <c r="H51" s="3">
        <v>42.7</v>
      </c>
      <c r="I51" s="3">
        <v>22.7</v>
      </c>
      <c r="J51" s="170">
        <v>1.1399999999999999</v>
      </c>
      <c r="K51" s="4">
        <v>0.08</v>
      </c>
      <c r="L51" s="3">
        <v>93.4</v>
      </c>
      <c r="M51" s="3">
        <v>64.7</v>
      </c>
      <c r="N51" s="170">
        <v>0.44</v>
      </c>
      <c r="O51" s="40"/>
      <c r="Q51" s="243"/>
      <c r="R51" s="242"/>
      <c r="S51" s="244"/>
      <c r="T51" s="244"/>
      <c r="U51" s="1"/>
      <c r="V51" s="1"/>
      <c r="W51" s="1"/>
      <c r="X51" s="1"/>
      <c r="Y51" s="1"/>
    </row>
    <row r="52" spans="1:25" ht="15" customHeight="1">
      <c r="B52" s="35"/>
      <c r="C52" s="8" t="s">
        <v>1</v>
      </c>
      <c r="D52" s="9" t="s">
        <v>7</v>
      </c>
      <c r="E52" s="169">
        <v>31.5</v>
      </c>
      <c r="F52" s="3">
        <v>29.9</v>
      </c>
      <c r="G52" s="3">
        <v>28.1</v>
      </c>
      <c r="H52" s="3">
        <v>28.2</v>
      </c>
      <c r="I52" s="3">
        <v>14.8</v>
      </c>
      <c r="J52" s="170">
        <v>1.1299999999999999</v>
      </c>
      <c r="K52" s="4">
        <v>0.05</v>
      </c>
      <c r="L52" s="3">
        <v>61.5</v>
      </c>
      <c r="M52" s="3">
        <v>43.2</v>
      </c>
      <c r="N52" s="170">
        <v>0.42</v>
      </c>
      <c r="O52" s="40"/>
      <c r="Q52" s="243"/>
      <c r="R52" s="242"/>
      <c r="S52" s="244"/>
      <c r="T52" s="244"/>
      <c r="U52" s="1"/>
      <c r="V52" s="1"/>
      <c r="W52" s="1"/>
      <c r="X52" s="1"/>
      <c r="Y52" s="1"/>
    </row>
    <row r="53" spans="1:25" ht="15" customHeight="1">
      <c r="B53" s="35"/>
      <c r="C53" s="9" t="s">
        <v>72</v>
      </c>
      <c r="D53" s="16" t="s">
        <v>54</v>
      </c>
      <c r="E53" s="171">
        <v>907</v>
      </c>
      <c r="F53" s="5">
        <v>812</v>
      </c>
      <c r="G53" s="5">
        <v>808</v>
      </c>
      <c r="H53" s="5">
        <v>762</v>
      </c>
      <c r="I53" s="5">
        <v>401</v>
      </c>
      <c r="J53" s="170">
        <v>1.26</v>
      </c>
      <c r="K53" s="4">
        <v>0.12</v>
      </c>
      <c r="L53" s="5">
        <v>1719</v>
      </c>
      <c r="M53" s="5">
        <v>1191</v>
      </c>
      <c r="N53" s="170">
        <v>0.44</v>
      </c>
      <c r="O53" s="40"/>
      <c r="Q53" s="243"/>
      <c r="R53" s="242"/>
      <c r="S53" s="244"/>
      <c r="T53" s="244"/>
      <c r="U53" s="1"/>
      <c r="V53" s="1"/>
      <c r="W53" s="1"/>
      <c r="X53" s="1"/>
      <c r="Y53" s="1"/>
    </row>
    <row r="54" spans="1:25" ht="15" customHeight="1">
      <c r="B54" s="35"/>
      <c r="C54" s="9" t="s">
        <v>169</v>
      </c>
      <c r="D54" s="17" t="s">
        <v>20</v>
      </c>
      <c r="E54" s="172">
        <v>3.6</v>
      </c>
      <c r="F54" s="6">
        <v>3.7</v>
      </c>
      <c r="G54" s="6">
        <v>3.67</v>
      </c>
      <c r="H54" s="6">
        <v>3.75</v>
      </c>
      <c r="I54" s="6">
        <v>3.7</v>
      </c>
      <c r="J54" s="170">
        <v>-0.02</v>
      </c>
      <c r="K54" s="4">
        <v>-0.03</v>
      </c>
      <c r="L54" s="6">
        <v>3.65</v>
      </c>
      <c r="M54" s="6">
        <v>3.81</v>
      </c>
      <c r="N54" s="170">
        <v>-0.04</v>
      </c>
      <c r="O54" s="40"/>
      <c r="Q54" s="242"/>
      <c r="S54" s="244"/>
      <c r="T54" s="244"/>
      <c r="U54" s="1"/>
      <c r="V54" s="1"/>
      <c r="W54" s="1"/>
      <c r="X54" s="1"/>
      <c r="Y54" s="1"/>
    </row>
    <row r="55" spans="1:25" ht="15" customHeight="1">
      <c r="B55" s="35"/>
      <c r="C55" s="215" t="s">
        <v>173</v>
      </c>
      <c r="D55" s="216"/>
      <c r="E55" s="217"/>
      <c r="F55" s="216"/>
      <c r="G55" s="216"/>
      <c r="H55" s="216"/>
      <c r="I55" s="216"/>
      <c r="J55" s="217"/>
      <c r="K55" s="216"/>
      <c r="L55" s="216"/>
      <c r="M55" s="216"/>
      <c r="N55" s="217"/>
      <c r="O55" s="40"/>
      <c r="Q55" s="242"/>
      <c r="S55" s="244"/>
      <c r="T55" s="244"/>
      <c r="U55" s="1"/>
      <c r="V55" s="1"/>
      <c r="W55" s="1"/>
      <c r="X55" s="1"/>
      <c r="Y55" s="1"/>
    </row>
    <row r="56" spans="1:25" ht="15" customHeight="1">
      <c r="B56" s="35"/>
      <c r="C56" s="20" t="s">
        <v>161</v>
      </c>
      <c r="D56" s="9" t="s">
        <v>7</v>
      </c>
      <c r="E56" s="169">
        <v>34.299999999999997</v>
      </c>
      <c r="F56" s="3">
        <v>35.9</v>
      </c>
      <c r="G56" s="3">
        <v>24.9</v>
      </c>
      <c r="H56" s="3">
        <v>30.7</v>
      </c>
      <c r="I56" s="3">
        <v>15.9</v>
      </c>
      <c r="J56" s="170">
        <v>1.1599999999999999</v>
      </c>
      <c r="K56" s="4">
        <v>-0.04</v>
      </c>
      <c r="L56" s="3">
        <v>70.2</v>
      </c>
      <c r="M56" s="3">
        <v>51.8</v>
      </c>
      <c r="N56" s="170">
        <v>0.36</v>
      </c>
      <c r="O56" s="40"/>
      <c r="Q56" s="243"/>
      <c r="R56" s="242"/>
      <c r="S56" s="244"/>
      <c r="T56" s="244"/>
      <c r="U56" s="1"/>
      <c r="V56" s="1"/>
      <c r="W56" s="1"/>
      <c r="X56" s="1"/>
      <c r="Y56" s="1"/>
    </row>
    <row r="57" spans="1:25" ht="15" customHeight="1">
      <c r="A57" s="244"/>
      <c r="B57" s="35"/>
      <c r="C57" s="8" t="s">
        <v>0</v>
      </c>
      <c r="D57" s="9" t="s">
        <v>7</v>
      </c>
      <c r="E57" s="169">
        <v>13.5</v>
      </c>
      <c r="F57" s="3">
        <v>14</v>
      </c>
      <c r="G57" s="3">
        <v>9.8000000000000007</v>
      </c>
      <c r="H57" s="3">
        <v>12</v>
      </c>
      <c r="I57" s="3">
        <v>6.2</v>
      </c>
      <c r="J57" s="170">
        <v>1.18</v>
      </c>
      <c r="K57" s="4">
        <v>-0.04</v>
      </c>
      <c r="L57" s="3">
        <v>27.6</v>
      </c>
      <c r="M57" s="3">
        <v>20.3</v>
      </c>
      <c r="N57" s="170">
        <v>0.36</v>
      </c>
      <c r="O57" s="40"/>
      <c r="Q57" s="243"/>
      <c r="R57" s="242"/>
      <c r="S57" s="244"/>
      <c r="T57" s="244"/>
      <c r="U57" s="1"/>
      <c r="V57" s="1"/>
      <c r="W57" s="1"/>
      <c r="X57" s="1"/>
      <c r="Y57" s="1"/>
    </row>
    <row r="58" spans="1:25" ht="15" customHeight="1">
      <c r="B58" s="35"/>
      <c r="C58" s="8" t="s">
        <v>1</v>
      </c>
      <c r="D58" s="9" t="s">
        <v>7</v>
      </c>
      <c r="E58" s="169">
        <v>12.9</v>
      </c>
      <c r="F58" s="3">
        <v>13.5</v>
      </c>
      <c r="G58" s="3">
        <v>9.3000000000000007</v>
      </c>
      <c r="H58" s="3">
        <v>11.6</v>
      </c>
      <c r="I58" s="3">
        <v>6</v>
      </c>
      <c r="J58" s="170">
        <v>1.1499999999999999</v>
      </c>
      <c r="K58" s="4">
        <v>-0.04</v>
      </c>
      <c r="L58" s="3">
        <v>26.5</v>
      </c>
      <c r="M58" s="3">
        <v>19.600000000000001</v>
      </c>
      <c r="N58" s="170">
        <v>0.35</v>
      </c>
      <c r="O58" s="40"/>
      <c r="Q58" s="243"/>
      <c r="R58" s="242"/>
      <c r="S58" s="244"/>
      <c r="T58" s="244"/>
      <c r="U58" s="1"/>
      <c r="V58" s="1"/>
      <c r="W58" s="1"/>
      <c r="X58" s="1"/>
      <c r="Y58" s="1"/>
    </row>
    <row r="59" spans="1:25" ht="15" customHeight="1">
      <c r="B59" s="35"/>
      <c r="C59" s="9" t="s">
        <v>72</v>
      </c>
      <c r="D59" s="16" t="s">
        <v>54</v>
      </c>
      <c r="E59" s="171">
        <v>286</v>
      </c>
      <c r="F59" s="5">
        <v>288</v>
      </c>
      <c r="G59" s="5">
        <v>204</v>
      </c>
      <c r="H59" s="5">
        <v>247</v>
      </c>
      <c r="I59" s="5">
        <v>130</v>
      </c>
      <c r="J59" s="170">
        <v>1.2</v>
      </c>
      <c r="K59" s="4">
        <v>-0.01</v>
      </c>
      <c r="L59" s="5">
        <v>573</v>
      </c>
      <c r="M59" s="5">
        <v>380</v>
      </c>
      <c r="N59" s="170">
        <v>0.51</v>
      </c>
      <c r="O59" s="40"/>
      <c r="Q59" s="243"/>
      <c r="R59" s="242"/>
      <c r="S59" s="244"/>
      <c r="T59" s="244"/>
      <c r="U59" s="1"/>
      <c r="V59" s="1"/>
      <c r="W59" s="1"/>
      <c r="X59" s="1"/>
      <c r="Y59" s="1"/>
    </row>
    <row r="60" spans="1:25" ht="15" customHeight="1">
      <c r="B60" s="35"/>
      <c r="C60" s="9" t="s">
        <v>169</v>
      </c>
      <c r="D60" s="17" t="s">
        <v>20</v>
      </c>
      <c r="E60" s="172">
        <v>3.76</v>
      </c>
      <c r="F60" s="6">
        <v>3.89</v>
      </c>
      <c r="G60" s="6">
        <v>3.78</v>
      </c>
      <c r="H60" s="6">
        <v>3.84</v>
      </c>
      <c r="I60" s="6">
        <v>3.83</v>
      </c>
      <c r="J60" s="170">
        <v>-0.02</v>
      </c>
      <c r="K60" s="4">
        <v>-0.04</v>
      </c>
      <c r="L60" s="6">
        <v>3.82</v>
      </c>
      <c r="M60" s="6">
        <v>4.1100000000000003</v>
      </c>
      <c r="N60" s="170">
        <v>-7.0000000000000007E-2</v>
      </c>
      <c r="O60" s="40"/>
      <c r="Q60" s="242"/>
      <c r="R60" s="242"/>
      <c r="S60" s="244"/>
      <c r="T60" s="244"/>
      <c r="U60" s="1"/>
      <c r="V60" s="1"/>
      <c r="W60" s="1"/>
      <c r="X60" s="1"/>
      <c r="Y60" s="1"/>
    </row>
    <row r="61" spans="1:25" ht="15" customHeight="1">
      <c r="B61" s="35"/>
      <c r="C61" s="215" t="s">
        <v>174</v>
      </c>
      <c r="D61" s="216"/>
      <c r="E61" s="217"/>
      <c r="F61" s="216"/>
      <c r="G61" s="216"/>
      <c r="H61" s="216"/>
      <c r="I61" s="216"/>
      <c r="J61" s="217"/>
      <c r="K61" s="216"/>
      <c r="L61" s="216"/>
      <c r="M61" s="216"/>
      <c r="N61" s="217"/>
      <c r="O61" s="40"/>
      <c r="Q61" s="242"/>
      <c r="S61" s="244"/>
      <c r="T61" s="244"/>
      <c r="U61" s="1"/>
      <c r="V61" s="1"/>
      <c r="W61" s="1"/>
      <c r="X61" s="1"/>
      <c r="Y61" s="1"/>
    </row>
    <row r="62" spans="1:25" ht="15" customHeight="1">
      <c r="B62" s="35"/>
      <c r="C62" s="20" t="s">
        <v>161</v>
      </c>
      <c r="D62" s="9" t="s">
        <v>7</v>
      </c>
      <c r="E62" s="169">
        <v>73.400000000000006</v>
      </c>
      <c r="F62" s="3">
        <v>64.400000000000006</v>
      </c>
      <c r="G62" s="3">
        <v>74.099999999999994</v>
      </c>
      <c r="H62" s="3">
        <v>64.599999999999994</v>
      </c>
      <c r="I62" s="3">
        <v>34.9</v>
      </c>
      <c r="J62" s="170">
        <v>1.1000000000000001</v>
      </c>
      <c r="K62" s="4">
        <v>0.14000000000000001</v>
      </c>
      <c r="L62" s="3">
        <v>137.9</v>
      </c>
      <c r="M62" s="3">
        <v>93.4</v>
      </c>
      <c r="N62" s="170">
        <v>0.48</v>
      </c>
      <c r="O62" s="40"/>
      <c r="Q62" s="243"/>
      <c r="R62" s="242"/>
      <c r="S62" s="244"/>
      <c r="T62" s="244"/>
      <c r="U62" s="1"/>
      <c r="V62" s="1"/>
      <c r="W62" s="1"/>
      <c r="X62" s="1"/>
      <c r="Y62" s="1"/>
    </row>
    <row r="63" spans="1:25" ht="15" customHeight="1">
      <c r="A63" s="244"/>
      <c r="B63" s="35"/>
      <c r="C63" s="8" t="s">
        <v>0</v>
      </c>
      <c r="D63" s="9" t="s">
        <v>7</v>
      </c>
      <c r="E63" s="169">
        <v>35</v>
      </c>
      <c r="F63" s="3">
        <v>30.8</v>
      </c>
      <c r="G63" s="3">
        <v>35.299999999999997</v>
      </c>
      <c r="H63" s="3">
        <v>30.6</v>
      </c>
      <c r="I63" s="3">
        <v>19.8</v>
      </c>
      <c r="J63" s="170">
        <v>0.77</v>
      </c>
      <c r="K63" s="4">
        <v>0.14000000000000001</v>
      </c>
      <c r="L63" s="3">
        <v>65.8</v>
      </c>
      <c r="M63" s="3">
        <v>44.4</v>
      </c>
      <c r="N63" s="170">
        <v>0.48</v>
      </c>
      <c r="O63" s="40"/>
      <c r="Q63" s="243"/>
      <c r="R63" s="242"/>
      <c r="S63" s="244"/>
      <c r="T63" s="244"/>
      <c r="U63" s="1"/>
      <c r="V63" s="1"/>
      <c r="W63" s="1"/>
      <c r="X63" s="1"/>
      <c r="Y63" s="1"/>
    </row>
    <row r="64" spans="1:25" ht="15" customHeight="1">
      <c r="B64" s="35"/>
      <c r="C64" s="8" t="s">
        <v>1</v>
      </c>
      <c r="D64" s="9" t="s">
        <v>7</v>
      </c>
      <c r="E64" s="169">
        <v>18.600000000000001</v>
      </c>
      <c r="F64" s="3">
        <v>16.3</v>
      </c>
      <c r="G64" s="3">
        <v>18.899999999999999</v>
      </c>
      <c r="H64" s="3">
        <v>16.600000000000001</v>
      </c>
      <c r="I64" s="3">
        <v>10.5</v>
      </c>
      <c r="J64" s="170">
        <v>0.77</v>
      </c>
      <c r="K64" s="4">
        <v>0.14000000000000001</v>
      </c>
      <c r="L64" s="3">
        <v>35</v>
      </c>
      <c r="M64" s="3">
        <v>23.7</v>
      </c>
      <c r="N64" s="170">
        <v>0.48</v>
      </c>
      <c r="O64" s="40"/>
      <c r="Q64" s="243"/>
      <c r="R64" s="242"/>
      <c r="S64" s="244"/>
      <c r="T64" s="244"/>
      <c r="U64" s="1"/>
      <c r="V64" s="1"/>
      <c r="W64" s="1"/>
      <c r="X64" s="1"/>
      <c r="Y64" s="1"/>
    </row>
    <row r="65" spans="2:25" ht="15" customHeight="1">
      <c r="B65" s="35"/>
      <c r="C65" s="9" t="s">
        <v>72</v>
      </c>
      <c r="D65" s="16" t="s">
        <v>54</v>
      </c>
      <c r="E65" s="171">
        <v>621</v>
      </c>
      <c r="F65" s="5">
        <v>525</v>
      </c>
      <c r="G65" s="5">
        <v>603</v>
      </c>
      <c r="H65" s="5">
        <v>515</v>
      </c>
      <c r="I65" s="5">
        <v>271</v>
      </c>
      <c r="J65" s="170">
        <v>1.29</v>
      </c>
      <c r="K65" s="4">
        <v>0.18</v>
      </c>
      <c r="L65" s="5">
        <v>1146</v>
      </c>
      <c r="M65" s="5">
        <v>811</v>
      </c>
      <c r="N65" s="170">
        <v>0.41</v>
      </c>
      <c r="O65" s="40"/>
      <c r="Q65" s="243"/>
      <c r="R65" s="242"/>
      <c r="S65" s="244"/>
      <c r="T65" s="244"/>
      <c r="U65" s="1"/>
      <c r="V65" s="1"/>
      <c r="W65" s="1"/>
      <c r="X65" s="1"/>
      <c r="Y65" s="1"/>
    </row>
    <row r="66" spans="2:25" ht="15" customHeight="1">
      <c r="B66" s="35"/>
      <c r="C66" s="9" t="s">
        <v>169</v>
      </c>
      <c r="D66" s="17" t="s">
        <v>20</v>
      </c>
      <c r="E66" s="172">
        <v>3.54</v>
      </c>
      <c r="F66" s="6">
        <v>3.6</v>
      </c>
      <c r="G66" s="6">
        <v>3.63</v>
      </c>
      <c r="H66" s="6">
        <v>3.7</v>
      </c>
      <c r="I66" s="6">
        <v>3.63</v>
      </c>
      <c r="J66" s="170">
        <v>-0.03</v>
      </c>
      <c r="K66" s="4">
        <v>-0.02</v>
      </c>
      <c r="L66" s="6">
        <v>3.56</v>
      </c>
      <c r="M66" s="6">
        <v>3.66</v>
      </c>
      <c r="N66" s="170">
        <v>-0.03</v>
      </c>
      <c r="O66" s="40"/>
      <c r="Q66" s="242"/>
      <c r="R66" s="242"/>
      <c r="S66" s="244"/>
      <c r="T66" s="244"/>
      <c r="U66" s="1"/>
      <c r="V66" s="1"/>
      <c r="W66" s="1"/>
      <c r="X66" s="1"/>
      <c r="Y66" s="1"/>
    </row>
    <row r="67" spans="2:25" ht="7.5" customHeight="1">
      <c r="B67" s="36"/>
      <c r="C67" s="204"/>
      <c r="D67" s="204"/>
      <c r="E67" s="241"/>
      <c r="F67" s="204"/>
      <c r="G67" s="204"/>
      <c r="H67" s="204"/>
      <c r="I67" s="204"/>
      <c r="J67" s="241"/>
      <c r="K67" s="204"/>
      <c r="L67" s="204"/>
      <c r="M67" s="204"/>
      <c r="N67" s="241"/>
      <c r="O67" s="41"/>
      <c r="S67" s="244"/>
      <c r="T67" s="244"/>
      <c r="U67" s="1"/>
      <c r="V67" s="1"/>
      <c r="W67" s="1"/>
      <c r="X67" s="1"/>
      <c r="Y67" s="1"/>
    </row>
    <row r="68" spans="2:25" s="33" customFormat="1" ht="15" customHeight="1"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</row>
    <row r="69" spans="2:25" s="33" customFormat="1" ht="15" customHeight="1"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2:25" s="33" customFormat="1" ht="15" customHeight="1">
      <c r="B70" s="37"/>
      <c r="C70" s="37"/>
      <c r="D70" s="37"/>
      <c r="E70" s="221"/>
      <c r="F70" s="221"/>
      <c r="G70" s="221"/>
      <c r="H70" s="221"/>
      <c r="I70" s="221"/>
      <c r="J70" s="225"/>
      <c r="K70" s="225"/>
      <c r="L70" s="221"/>
      <c r="M70" s="221"/>
      <c r="N70" s="225"/>
      <c r="O70" s="159"/>
    </row>
    <row r="71" spans="2:25" s="33" customFormat="1" ht="15" customHeight="1">
      <c r="B71" s="37"/>
      <c r="C71" s="37"/>
      <c r="D71" s="37"/>
      <c r="E71" s="221"/>
      <c r="F71" s="221"/>
      <c r="G71" s="221"/>
      <c r="H71" s="221"/>
      <c r="I71" s="221"/>
      <c r="J71" s="225"/>
      <c r="K71" s="225"/>
      <c r="L71" s="221"/>
      <c r="M71" s="221"/>
      <c r="N71" s="225"/>
      <c r="O71" s="159"/>
    </row>
    <row r="72" spans="2:25" s="33" customFormat="1" ht="15" customHeight="1">
      <c r="B72" s="37"/>
      <c r="C72" s="37"/>
      <c r="D72" s="37"/>
      <c r="E72" s="221"/>
      <c r="F72" s="221"/>
      <c r="G72" s="221"/>
      <c r="H72" s="221"/>
      <c r="I72" s="221"/>
      <c r="J72" s="225"/>
      <c r="K72" s="225"/>
      <c r="L72" s="221"/>
      <c r="M72" s="221"/>
      <c r="N72" s="225"/>
      <c r="O72" s="159"/>
    </row>
    <row r="73" spans="2:25" s="33" customFormat="1" ht="15" customHeight="1">
      <c r="B73" s="37"/>
      <c r="C73" s="37"/>
      <c r="D73" s="37"/>
      <c r="E73" s="221"/>
      <c r="F73" s="221"/>
      <c r="G73" s="221"/>
      <c r="H73" s="221"/>
      <c r="I73" s="221"/>
      <c r="J73" s="225"/>
      <c r="K73" s="225"/>
      <c r="L73" s="221"/>
      <c r="M73" s="221"/>
      <c r="N73" s="225"/>
      <c r="O73" s="159"/>
    </row>
    <row r="74" spans="2:25" s="33" customFormat="1" ht="15" customHeight="1"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2:25" s="33" customFormat="1" ht="15" customHeight="1">
      <c r="B75" s="37"/>
      <c r="C75" s="37"/>
      <c r="D75" s="37"/>
      <c r="E75" s="221"/>
      <c r="F75" s="221"/>
      <c r="G75" s="221"/>
      <c r="H75" s="221"/>
      <c r="I75" s="221"/>
      <c r="J75" s="225"/>
      <c r="K75" s="225"/>
      <c r="L75" s="221"/>
      <c r="M75" s="221"/>
      <c r="N75" s="225"/>
      <c r="O75" s="37"/>
    </row>
    <row r="76" spans="2:25" s="33" customFormat="1" ht="15" customHeight="1">
      <c r="E76" s="221"/>
      <c r="F76" s="221"/>
      <c r="G76" s="221"/>
      <c r="H76" s="221"/>
      <c r="I76" s="221"/>
      <c r="J76" s="225"/>
      <c r="K76" s="225"/>
      <c r="L76" s="221"/>
      <c r="M76" s="221"/>
      <c r="N76" s="225"/>
    </row>
    <row r="77" spans="2:25" s="33" customFormat="1" ht="15" customHeight="1">
      <c r="E77" s="221"/>
      <c r="F77" s="221"/>
      <c r="G77" s="221"/>
      <c r="H77" s="221"/>
      <c r="I77" s="221"/>
      <c r="J77" s="225"/>
      <c r="K77" s="225"/>
      <c r="L77" s="221"/>
      <c r="M77" s="221"/>
      <c r="N77" s="225"/>
    </row>
    <row r="78" spans="2:25" s="33" customFormat="1" ht="15" customHeight="1">
      <c r="E78" s="221"/>
      <c r="F78" s="221"/>
      <c r="G78" s="221"/>
      <c r="H78" s="221"/>
      <c r="I78" s="221"/>
      <c r="J78" s="225"/>
      <c r="K78" s="225"/>
      <c r="L78" s="221"/>
      <c r="M78" s="221"/>
      <c r="N78" s="225"/>
    </row>
    <row r="79" spans="2:25" s="33" customFormat="1" ht="15" customHeight="1"/>
    <row r="80" spans="2:25" s="33" customFormat="1" ht="15" customHeight="1"/>
    <row r="81" s="33" customFormat="1" ht="15" customHeight="1"/>
    <row r="82" s="33" customFormat="1" ht="15" customHeight="1"/>
    <row r="83" s="33" customFormat="1" ht="15" customHeight="1"/>
    <row r="84" s="33" customFormat="1" ht="15" customHeight="1"/>
  </sheetData>
  <pageMargins left="0.7" right="0.7" top="0.75" bottom="0.75" header="0.3" footer="0.3"/>
  <ignoredErrors>
    <ignoredError sqref="E6:N6 D10:D6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355C-8172-425C-AFCA-56407A4B9B15}">
  <dimension ref="A1:AB31"/>
  <sheetViews>
    <sheetView workbookViewId="0"/>
  </sheetViews>
  <sheetFormatPr defaultRowHeight="12.75" outlineLevelRow="2"/>
  <sheetData>
    <row r="1" spans="1:28">
      <c r="A1" s="42">
        <f>1000</f>
        <v>1000</v>
      </c>
    </row>
    <row r="3" spans="1:28" ht="3.75" customHeight="1">
      <c r="D3" s="21"/>
      <c r="E3" s="22"/>
      <c r="F3" s="22"/>
      <c r="G3" s="109"/>
      <c r="H3" s="109"/>
      <c r="I3" s="22"/>
      <c r="J3" s="22"/>
      <c r="K3" s="22"/>
      <c r="L3" s="22"/>
      <c r="M3" s="22"/>
      <c r="N3" s="22"/>
      <c r="O3" s="22"/>
      <c r="P3" s="22"/>
      <c r="Q3" s="109"/>
      <c r="R3" s="109"/>
      <c r="S3" s="109"/>
      <c r="T3" s="109"/>
      <c r="U3" s="109"/>
      <c r="V3" s="109"/>
      <c r="W3" s="22"/>
      <c r="X3" s="22"/>
      <c r="Y3" s="22"/>
      <c r="Z3" s="23"/>
      <c r="AA3" s="19"/>
      <c r="AB3" s="19"/>
    </row>
    <row r="4" spans="1:28" ht="15.75" customHeight="1">
      <c r="D4" s="24"/>
      <c r="E4" s="7" t="s">
        <v>26</v>
      </c>
      <c r="F4" s="7"/>
      <c r="G4" s="176" t="s">
        <v>28</v>
      </c>
      <c r="H4" s="176" t="s">
        <v>35</v>
      </c>
      <c r="I4" s="176" t="s">
        <v>33</v>
      </c>
      <c r="J4" s="176" t="s">
        <v>29</v>
      </c>
      <c r="K4" s="176" t="s">
        <v>28</v>
      </c>
      <c r="L4" s="176" t="s">
        <v>35</v>
      </c>
      <c r="M4" s="176" t="s">
        <v>33</v>
      </c>
      <c r="N4" s="176" t="s">
        <v>29</v>
      </c>
      <c r="O4" s="183" t="s">
        <v>151</v>
      </c>
      <c r="P4" s="183" t="s">
        <v>153</v>
      </c>
      <c r="Q4" s="180" t="s">
        <v>138</v>
      </c>
      <c r="R4" s="180" t="str">
        <f>Q4</f>
        <v>H1</v>
      </c>
      <c r="S4" s="183" t="s">
        <v>145</v>
      </c>
      <c r="T4" s="141"/>
      <c r="U4" s="141"/>
      <c r="V4" s="141" t="s">
        <v>156</v>
      </c>
      <c r="W4" s="180" t="s">
        <v>88</v>
      </c>
      <c r="X4" s="180" t="str">
        <f>W4</f>
        <v>FY</v>
      </c>
      <c r="Y4" s="183" t="s">
        <v>97</v>
      </c>
      <c r="Z4" s="27"/>
      <c r="AA4" s="19"/>
      <c r="AB4" s="19"/>
    </row>
    <row r="5" spans="1:28" ht="15.95" customHeight="1">
      <c r="D5" s="24"/>
      <c r="E5" s="7" t="s">
        <v>154</v>
      </c>
      <c r="F5" s="7"/>
      <c r="G5" s="176"/>
      <c r="H5" s="176"/>
      <c r="I5" s="176"/>
      <c r="J5" s="176"/>
      <c r="K5" s="176"/>
      <c r="L5" s="176"/>
      <c r="M5" s="176"/>
      <c r="N5" s="176"/>
      <c r="O5" s="183"/>
      <c r="P5" s="183"/>
      <c r="Q5" s="176"/>
      <c r="R5" s="176"/>
      <c r="S5" s="183"/>
      <c r="T5" s="141" t="s">
        <v>87</v>
      </c>
      <c r="U5" s="141" t="s">
        <v>87</v>
      </c>
      <c r="V5" s="141" t="s">
        <v>157</v>
      </c>
      <c r="W5" s="176"/>
      <c r="X5" s="176"/>
      <c r="Y5" s="183"/>
      <c r="Z5" s="27"/>
      <c r="AA5" s="19"/>
      <c r="AB5" s="19"/>
    </row>
    <row r="6" spans="1:28" ht="15.95" customHeight="1">
      <c r="D6" s="24"/>
      <c r="E6" s="7" t="s">
        <v>155</v>
      </c>
      <c r="F6" s="7"/>
      <c r="G6" s="164" t="s">
        <v>96</v>
      </c>
      <c r="H6" s="137" t="s">
        <v>96</v>
      </c>
      <c r="I6" s="137" t="s">
        <v>96</v>
      </c>
      <c r="J6" s="127" t="s">
        <v>96</v>
      </c>
      <c r="K6" s="91" t="s">
        <v>51</v>
      </c>
      <c r="L6" s="18" t="s">
        <v>51</v>
      </c>
      <c r="M6" s="64" t="s">
        <v>51</v>
      </c>
      <c r="N6" s="91" t="s">
        <v>51</v>
      </c>
      <c r="O6" s="138" t="s">
        <v>152</v>
      </c>
      <c r="P6" s="138" t="s">
        <v>147</v>
      </c>
      <c r="Q6" s="127">
        <v>2020</v>
      </c>
      <c r="R6" s="127">
        <v>2019</v>
      </c>
      <c r="S6" s="126" t="s">
        <v>146</v>
      </c>
      <c r="T6" s="141">
        <v>2020</v>
      </c>
      <c r="U6" s="141">
        <v>2019</v>
      </c>
      <c r="V6" s="141" t="s">
        <v>158</v>
      </c>
      <c r="W6" s="18">
        <v>2020</v>
      </c>
      <c r="X6" s="18">
        <v>2019</v>
      </c>
      <c r="Y6" s="90" t="s">
        <v>89</v>
      </c>
      <c r="Z6" s="27"/>
      <c r="AA6" s="19"/>
      <c r="AB6" s="19"/>
    </row>
    <row r="7" spans="1:28" ht="15.95" customHeight="1">
      <c r="D7" s="24"/>
      <c r="E7" s="71" t="s">
        <v>69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3"/>
      <c r="Z7" s="27"/>
      <c r="AA7" s="19"/>
      <c r="AB7" s="19"/>
    </row>
    <row r="8" spans="1:28" ht="15.95" customHeight="1">
      <c r="D8" s="24"/>
      <c r="E8" s="46" t="s">
        <v>101</v>
      </c>
      <c r="F8" s="47" t="s">
        <v>7</v>
      </c>
      <c r="G8" s="47"/>
      <c r="H8" s="67" t="e">
        <f>#N/A</f>
        <v>#N/A</v>
      </c>
      <c r="I8" s="61" t="e">
        <f>#N/A</f>
        <v>#N/A</v>
      </c>
      <c r="J8" s="61" t="e">
        <f>#N/A</f>
        <v>#N/A</v>
      </c>
      <c r="K8" s="61" t="e">
        <f>#N/A</f>
        <v>#N/A</v>
      </c>
      <c r="L8" s="61" t="e">
        <f>#N/A</f>
        <v>#N/A</v>
      </c>
      <c r="M8" s="61" t="e">
        <f>#N/A</f>
        <v>#N/A</v>
      </c>
      <c r="N8" s="61" t="e">
        <f>#N/A</f>
        <v>#N/A</v>
      </c>
      <c r="O8" s="69" t="e">
        <f t="shared" ref="O8:O17" si="0">IF(L8=0,"",(H8-L8)/L8)</f>
        <v>#N/A</v>
      </c>
      <c r="P8" s="49" t="e">
        <f>IF(I8=0,"",(H8-I8)/I8)</f>
        <v>#N/A</v>
      </c>
      <c r="Q8" s="61" t="e">
        <f>#N/A</f>
        <v>#N/A</v>
      </c>
      <c r="R8" s="61" t="e">
        <f>#N/A</f>
        <v>#N/A</v>
      </c>
      <c r="S8" s="49" t="e">
        <f t="shared" ref="S8:S17" si="1">IF(R8=0,"",(Q8-R8)/R8)</f>
        <v>#N/A</v>
      </c>
      <c r="T8" s="48" t="e">
        <f>#N/A</f>
        <v>#N/A</v>
      </c>
      <c r="U8" s="48" t="e">
        <f>#N/A</f>
        <v>#N/A</v>
      </c>
      <c r="V8" s="49" t="e">
        <f t="shared" ref="V8:V17" si="2">IF(U8=0,"",(T8-U8)/U8)</f>
        <v>#N/A</v>
      </c>
      <c r="W8" s="48" t="e">
        <f>#N/A</f>
        <v>#N/A</v>
      </c>
      <c r="X8" s="48" t="e">
        <f>#N/A</f>
        <v>#N/A</v>
      </c>
      <c r="Y8" s="49" t="e">
        <f>IF(X8=0,"",(W8-X8)/X8)</f>
        <v>#N/A</v>
      </c>
      <c r="Z8" s="27"/>
      <c r="AA8" s="19"/>
      <c r="AB8" s="65" t="e">
        <f>SUM(K8:N8)-X8</f>
        <v>#N/A</v>
      </c>
    </row>
    <row r="9" spans="1:28" ht="15.95" customHeight="1">
      <c r="D9" s="24"/>
      <c r="E9" s="8" t="s">
        <v>45</v>
      </c>
      <c r="F9" s="17" t="s">
        <v>7</v>
      </c>
      <c r="G9" s="17"/>
      <c r="H9" s="68" t="e">
        <f>#N/A</f>
        <v>#N/A</v>
      </c>
      <c r="I9" s="60" t="e">
        <f>#N/A</f>
        <v>#N/A</v>
      </c>
      <c r="J9" s="60" t="e">
        <f>#N/A</f>
        <v>#N/A</v>
      </c>
      <c r="K9" s="60" t="e">
        <f>#N/A</f>
        <v>#N/A</v>
      </c>
      <c r="L9" s="60" t="e">
        <f>#N/A</f>
        <v>#N/A</v>
      </c>
      <c r="M9" s="60" t="e">
        <f>#N/A</f>
        <v>#N/A</v>
      </c>
      <c r="N9" s="60" t="e">
        <f>#N/A</f>
        <v>#N/A</v>
      </c>
      <c r="O9" s="70" t="e">
        <f t="shared" si="0"/>
        <v>#N/A</v>
      </c>
      <c r="P9" s="4" t="e">
        <f t="shared" ref="P9:P15" si="3">IF(I9=0,"",(H9-I9)/I9)</f>
        <v>#N/A</v>
      </c>
      <c r="Q9" s="60" t="e">
        <f>#N/A</f>
        <v>#N/A</v>
      </c>
      <c r="R9" s="60" t="e">
        <f>#N/A</f>
        <v>#N/A</v>
      </c>
      <c r="S9" s="4" t="e">
        <f t="shared" si="1"/>
        <v>#N/A</v>
      </c>
      <c r="T9" s="3" t="e">
        <f>#N/A</f>
        <v>#N/A</v>
      </c>
      <c r="U9" s="3" t="e">
        <f>#N/A</f>
        <v>#N/A</v>
      </c>
      <c r="V9" s="4" t="e">
        <f t="shared" si="2"/>
        <v>#N/A</v>
      </c>
      <c r="W9" s="3" t="e">
        <f>#N/A</f>
        <v>#N/A</v>
      </c>
      <c r="X9" s="3" t="e">
        <f>#N/A</f>
        <v>#N/A</v>
      </c>
      <c r="Y9" s="4" t="e">
        <f>IF(X9=0,"",(W9-X9)/X9)</f>
        <v>#N/A</v>
      </c>
      <c r="Z9" s="27"/>
      <c r="AA9" s="19"/>
      <c r="AB9" s="65" t="e">
        <f t="shared" ref="AB9:AB23" si="4">SUM(K9:N9)-X9</f>
        <v>#N/A</v>
      </c>
    </row>
    <row r="10" spans="1:28" ht="15.95" customHeight="1">
      <c r="D10" s="24"/>
      <c r="E10" s="43" t="s">
        <v>22</v>
      </c>
      <c r="F10" s="17" t="s">
        <v>7</v>
      </c>
      <c r="G10" s="17"/>
      <c r="H10" s="68" t="e">
        <f>#N/A</f>
        <v>#N/A</v>
      </c>
      <c r="I10" s="60" t="e">
        <f>#N/A</f>
        <v>#N/A</v>
      </c>
      <c r="J10" s="60" t="e">
        <f>#N/A</f>
        <v>#N/A</v>
      </c>
      <c r="K10" s="60" t="e">
        <f>#N/A</f>
        <v>#N/A</v>
      </c>
      <c r="L10" s="60" t="e">
        <f>#N/A</f>
        <v>#N/A</v>
      </c>
      <c r="M10" s="60" t="e">
        <f>#N/A</f>
        <v>#N/A</v>
      </c>
      <c r="N10" s="60" t="e">
        <f>#N/A</f>
        <v>#N/A</v>
      </c>
      <c r="O10" s="70" t="e">
        <f t="shared" si="0"/>
        <v>#N/A</v>
      </c>
      <c r="P10" s="4" t="e">
        <f t="shared" si="3"/>
        <v>#N/A</v>
      </c>
      <c r="Q10" s="60" t="e">
        <f>#N/A</f>
        <v>#N/A</v>
      </c>
      <c r="R10" s="60" t="e">
        <f>#N/A</f>
        <v>#N/A</v>
      </c>
      <c r="S10" s="4" t="e">
        <f t="shared" si="1"/>
        <v>#N/A</v>
      </c>
      <c r="T10" s="3" t="e">
        <f>#N/A</f>
        <v>#N/A</v>
      </c>
      <c r="U10" s="3" t="e">
        <f>#N/A</f>
        <v>#N/A</v>
      </c>
      <c r="V10" s="4" t="e">
        <f t="shared" si="2"/>
        <v>#N/A</v>
      </c>
      <c r="W10" s="3" t="e">
        <f>#N/A</f>
        <v>#N/A</v>
      </c>
      <c r="X10" s="3" t="e">
        <f>#N/A</f>
        <v>#N/A</v>
      </c>
      <c r="Y10" s="4" t="e">
        <f>IF(X10=0,"",(W10-X10)/X10)</f>
        <v>#N/A</v>
      </c>
      <c r="Z10" s="27"/>
      <c r="AA10" s="19"/>
      <c r="AB10" s="65" t="e">
        <f t="shared" si="4"/>
        <v>#N/A</v>
      </c>
    </row>
    <row r="11" spans="1:28" ht="15.95" customHeight="1">
      <c r="D11" s="24"/>
      <c r="E11" s="43" t="s">
        <v>30</v>
      </c>
      <c r="F11" s="17" t="s">
        <v>7</v>
      </c>
      <c r="G11" s="17"/>
      <c r="H11" s="68" t="e">
        <f>#N/A</f>
        <v>#N/A</v>
      </c>
      <c r="I11" s="60" t="e">
        <f>#N/A</f>
        <v>#N/A</v>
      </c>
      <c r="J11" s="60" t="e">
        <f>#N/A</f>
        <v>#N/A</v>
      </c>
      <c r="K11" s="60" t="e">
        <f>#N/A</f>
        <v>#N/A</v>
      </c>
      <c r="L11" s="60" t="e">
        <f>#N/A</f>
        <v>#N/A</v>
      </c>
      <c r="M11" s="60" t="e">
        <f>#N/A</f>
        <v>#N/A</v>
      </c>
      <c r="N11" s="60" t="e">
        <f>#N/A</f>
        <v>#N/A</v>
      </c>
      <c r="O11" s="70" t="e">
        <f t="shared" si="0"/>
        <v>#N/A</v>
      </c>
      <c r="P11" s="4" t="e">
        <f t="shared" si="3"/>
        <v>#N/A</v>
      </c>
      <c r="Q11" s="60" t="e">
        <f>#N/A</f>
        <v>#N/A</v>
      </c>
      <c r="R11" s="60" t="e">
        <f>#N/A</f>
        <v>#N/A</v>
      </c>
      <c r="S11" s="4" t="e">
        <f t="shared" si="1"/>
        <v>#N/A</v>
      </c>
      <c r="T11" s="3" t="e">
        <f>#N/A</f>
        <v>#N/A</v>
      </c>
      <c r="U11" s="3" t="e">
        <f>#N/A</f>
        <v>#N/A</v>
      </c>
      <c r="V11" s="4" t="e">
        <f t="shared" si="2"/>
        <v>#N/A</v>
      </c>
      <c r="W11" s="3" t="e">
        <f>#N/A</f>
        <v>#N/A</v>
      </c>
      <c r="X11" s="3" t="e">
        <f>#N/A</f>
        <v>#N/A</v>
      </c>
      <c r="Y11" s="4" t="e">
        <f>IF(X11=0,"",(W11-X11)/X11)</f>
        <v>#N/A</v>
      </c>
      <c r="Z11" s="27"/>
      <c r="AA11" s="19"/>
      <c r="AB11" s="65" t="e">
        <f t="shared" si="4"/>
        <v>#N/A</v>
      </c>
    </row>
    <row r="12" spans="1:28" ht="15.95" customHeight="1">
      <c r="D12" s="24"/>
      <c r="E12" s="43" t="s">
        <v>23</v>
      </c>
      <c r="F12" s="17" t="s">
        <v>7</v>
      </c>
      <c r="G12" s="17"/>
      <c r="H12" s="68" t="e">
        <f>#N/A</f>
        <v>#N/A</v>
      </c>
      <c r="I12" s="60" t="e">
        <f>#N/A</f>
        <v>#N/A</v>
      </c>
      <c r="J12" s="60" t="e">
        <f>#N/A</f>
        <v>#N/A</v>
      </c>
      <c r="K12" s="60" t="e">
        <f>#N/A</f>
        <v>#N/A</v>
      </c>
      <c r="L12" s="60" t="e">
        <f>#N/A</f>
        <v>#N/A</v>
      </c>
      <c r="M12" s="60" t="e">
        <f>#N/A</f>
        <v>#N/A</v>
      </c>
      <c r="N12" s="60" t="e">
        <f>#N/A</f>
        <v>#N/A</v>
      </c>
      <c r="O12" s="70" t="e">
        <f t="shared" si="0"/>
        <v>#N/A</v>
      </c>
      <c r="P12" s="4" t="e">
        <f t="shared" si="3"/>
        <v>#N/A</v>
      </c>
      <c r="Q12" s="60" t="e">
        <f>#N/A</f>
        <v>#N/A</v>
      </c>
      <c r="R12" s="60" t="e">
        <f>#N/A</f>
        <v>#N/A</v>
      </c>
      <c r="S12" s="4" t="e">
        <f t="shared" si="1"/>
        <v>#N/A</v>
      </c>
      <c r="T12" s="3" t="e">
        <f>#N/A</f>
        <v>#N/A</v>
      </c>
      <c r="U12" s="3" t="e">
        <f>#N/A</f>
        <v>#N/A</v>
      </c>
      <c r="V12" s="4" t="e">
        <f t="shared" si="2"/>
        <v>#N/A</v>
      </c>
      <c r="W12" s="3" t="e">
        <f>#N/A</f>
        <v>#N/A</v>
      </c>
      <c r="X12" s="3" t="e">
        <f>#N/A</f>
        <v>#N/A</v>
      </c>
      <c r="Y12" s="4" t="e">
        <f>IF(X12=0,"",(W12-X12)/X12)-1%</f>
        <v>#N/A</v>
      </c>
      <c r="Z12" s="27"/>
      <c r="AA12" s="19"/>
      <c r="AB12" s="65" t="e">
        <f>SUM(K12:N12)-X12</f>
        <v>#N/A</v>
      </c>
    </row>
    <row r="13" spans="1:28" ht="15.95" customHeight="1">
      <c r="D13" s="24"/>
      <c r="E13" s="43" t="s">
        <v>52</v>
      </c>
      <c r="F13" s="17" t="s">
        <v>7</v>
      </c>
      <c r="G13" s="17"/>
      <c r="H13" s="68" t="e">
        <f>#N/A</f>
        <v>#N/A</v>
      </c>
      <c r="I13" s="60" t="e">
        <f>#N/A</f>
        <v>#N/A</v>
      </c>
      <c r="J13" s="60" t="e">
        <f>#N/A</f>
        <v>#N/A</v>
      </c>
      <c r="K13" s="60" t="e">
        <f>#N/A</f>
        <v>#N/A</v>
      </c>
      <c r="L13" s="60" t="e">
        <f>#N/A</f>
        <v>#N/A</v>
      </c>
      <c r="M13" s="60" t="e">
        <f>#N/A</f>
        <v>#N/A</v>
      </c>
      <c r="N13" s="60" t="e">
        <f>#N/A</f>
        <v>#N/A</v>
      </c>
      <c r="O13" s="70" t="e">
        <f t="shared" si="0"/>
        <v>#N/A</v>
      </c>
      <c r="P13" s="4" t="e">
        <f t="shared" si="3"/>
        <v>#N/A</v>
      </c>
      <c r="Q13" s="60" t="e">
        <f>#N/A</f>
        <v>#N/A</v>
      </c>
      <c r="R13" s="60" t="e">
        <f>#N/A</f>
        <v>#N/A</v>
      </c>
      <c r="S13" s="4" t="e">
        <f t="shared" si="1"/>
        <v>#N/A</v>
      </c>
      <c r="T13" s="3" t="e">
        <f>#N/A</f>
        <v>#N/A</v>
      </c>
      <c r="U13" s="3" t="e">
        <f>#N/A</f>
        <v>#N/A</v>
      </c>
      <c r="V13" s="4" t="e">
        <f t="shared" si="2"/>
        <v>#N/A</v>
      </c>
      <c r="W13" s="3" t="e">
        <f>#N/A</f>
        <v>#N/A</v>
      </c>
      <c r="X13" s="3" t="e">
        <f>#N/A</f>
        <v>#N/A</v>
      </c>
      <c r="Y13" s="4" t="e">
        <f>IF(X13=0,"",(W13-X13)/X13)-1%</f>
        <v>#N/A</v>
      </c>
      <c r="Z13" s="27"/>
      <c r="AA13" s="19"/>
      <c r="AB13" s="65" t="e">
        <f t="shared" si="4"/>
        <v>#N/A</v>
      </c>
    </row>
    <row r="14" spans="1:28" ht="15.95" customHeight="1">
      <c r="D14" s="24"/>
      <c r="E14" s="8" t="s">
        <v>102</v>
      </c>
      <c r="F14" s="17" t="s">
        <v>7</v>
      </c>
      <c r="G14" s="17"/>
      <c r="H14" s="68" t="e">
        <f>#N/A</f>
        <v>#N/A</v>
      </c>
      <c r="I14" s="60" t="e">
        <f>#N/A</f>
        <v>#N/A</v>
      </c>
      <c r="J14" s="60" t="e">
        <f>#N/A</f>
        <v>#N/A</v>
      </c>
      <c r="K14" s="60" t="e">
        <f>#N/A</f>
        <v>#N/A</v>
      </c>
      <c r="L14" s="60" t="e">
        <f>#N/A</f>
        <v>#N/A</v>
      </c>
      <c r="M14" s="60" t="e">
        <f>#N/A</f>
        <v>#N/A</v>
      </c>
      <c r="N14" s="60" t="e">
        <f>#N/A</f>
        <v>#N/A</v>
      </c>
      <c r="O14" s="70" t="e">
        <f t="shared" si="0"/>
        <v>#N/A</v>
      </c>
      <c r="P14" s="4" t="e">
        <f t="shared" si="3"/>
        <v>#N/A</v>
      </c>
      <c r="Q14" s="60" t="e">
        <f>#N/A</f>
        <v>#N/A</v>
      </c>
      <c r="R14" s="60" t="e">
        <f>#N/A</f>
        <v>#N/A</v>
      </c>
      <c r="S14" s="4" t="e">
        <f t="shared" si="1"/>
        <v>#N/A</v>
      </c>
      <c r="T14" s="3" t="e">
        <f>#N/A</f>
        <v>#N/A</v>
      </c>
      <c r="U14" s="3" t="e">
        <f>#N/A</f>
        <v>#N/A</v>
      </c>
      <c r="V14" s="4" t="e">
        <f t="shared" si="2"/>
        <v>#N/A</v>
      </c>
      <c r="W14" s="3" t="e">
        <f>#N/A</f>
        <v>#N/A</v>
      </c>
      <c r="X14" s="3" t="e">
        <f>#N/A</f>
        <v>#N/A</v>
      </c>
      <c r="Y14" s="4" t="e">
        <f>IF(X14=0,"",(W14-X14)/X14)</f>
        <v>#N/A</v>
      </c>
      <c r="Z14" s="27"/>
      <c r="AA14" s="19"/>
      <c r="AB14" s="65" t="e">
        <f t="shared" si="4"/>
        <v>#N/A</v>
      </c>
    </row>
    <row r="15" spans="1:28" ht="15.95" customHeight="1">
      <c r="D15" s="24"/>
      <c r="E15" s="8" t="s">
        <v>103</v>
      </c>
      <c r="F15" s="17" t="s">
        <v>7</v>
      </c>
      <c r="G15" s="17"/>
      <c r="H15" s="68" t="e">
        <f>#N/A</f>
        <v>#N/A</v>
      </c>
      <c r="I15" s="60" t="e">
        <f>#N/A</f>
        <v>#N/A</v>
      </c>
      <c r="J15" s="60" t="e">
        <f>#N/A</f>
        <v>#N/A</v>
      </c>
      <c r="K15" s="60" t="e">
        <f>#N/A</f>
        <v>#N/A</v>
      </c>
      <c r="L15" s="60" t="e">
        <f>#N/A</f>
        <v>#N/A</v>
      </c>
      <c r="M15" s="60" t="e">
        <f>#N/A</f>
        <v>#N/A</v>
      </c>
      <c r="N15" s="60" t="e">
        <f>#N/A</f>
        <v>#N/A</v>
      </c>
      <c r="O15" s="70" t="e">
        <f t="shared" si="0"/>
        <v>#N/A</v>
      </c>
      <c r="P15" s="4" t="e">
        <f t="shared" si="3"/>
        <v>#N/A</v>
      </c>
      <c r="Q15" s="60" t="e">
        <f>#N/A</f>
        <v>#N/A</v>
      </c>
      <c r="R15" s="60" t="e">
        <f>#N/A</f>
        <v>#N/A</v>
      </c>
      <c r="S15" s="4" t="e">
        <f t="shared" si="1"/>
        <v>#N/A</v>
      </c>
      <c r="T15" s="3" t="e">
        <f>#N/A</f>
        <v>#N/A</v>
      </c>
      <c r="U15" s="3" t="e">
        <f>#N/A</f>
        <v>#N/A</v>
      </c>
      <c r="V15" s="4" t="e">
        <f t="shared" si="2"/>
        <v>#N/A</v>
      </c>
      <c r="W15" s="3" t="e">
        <f>#N/A</f>
        <v>#N/A</v>
      </c>
      <c r="X15" s="3" t="e">
        <f>#N/A</f>
        <v>#N/A</v>
      </c>
      <c r="Y15" s="4" t="e">
        <f>IF(X15=0,"",(W15-X15)/X15)</f>
        <v>#N/A</v>
      </c>
      <c r="Z15" s="27"/>
      <c r="AA15" s="19"/>
      <c r="AB15" s="65" t="e">
        <f t="shared" si="4"/>
        <v>#N/A</v>
      </c>
    </row>
    <row r="16" spans="1:28" ht="15.95" hidden="1" customHeight="1" outlineLevel="2">
      <c r="D16" s="24"/>
      <c r="E16" s="46" t="s">
        <v>104</v>
      </c>
      <c r="F16" s="47" t="s">
        <v>7</v>
      </c>
      <c r="G16" s="47"/>
      <c r="H16" s="67" t="e">
        <f>#N/A</f>
        <v>#N/A</v>
      </c>
      <c r="I16" s="61" t="e">
        <f>#N/A</f>
        <v>#N/A</v>
      </c>
      <c r="J16" s="61" t="e">
        <f>#N/A</f>
        <v>#N/A</v>
      </c>
      <c r="K16" s="61" t="e">
        <f>#N/A</f>
        <v>#N/A</v>
      </c>
      <c r="L16" s="61" t="e">
        <f>#N/A</f>
        <v>#N/A</v>
      </c>
      <c r="M16" s="61" t="e">
        <f>#N/A</f>
        <v>#N/A</v>
      </c>
      <c r="N16" s="61" t="e">
        <f>#N/A</f>
        <v>#N/A</v>
      </c>
      <c r="O16" s="69" t="e">
        <f t="shared" si="0"/>
        <v>#N/A</v>
      </c>
      <c r="P16" s="49" t="e">
        <f>IF(J16=0,"",(H16-J16)/J16)</f>
        <v>#N/A</v>
      </c>
      <c r="Q16" s="61" t="e">
        <f>#N/A</f>
        <v>#N/A</v>
      </c>
      <c r="R16" s="61" t="e">
        <f>#N/A</f>
        <v>#N/A</v>
      </c>
      <c r="S16" s="49" t="e">
        <f t="shared" si="1"/>
        <v>#N/A</v>
      </c>
      <c r="T16" s="48" t="e">
        <f>#N/A</f>
        <v>#N/A</v>
      </c>
      <c r="U16" s="48" t="e">
        <f>#N/A</f>
        <v>#N/A</v>
      </c>
      <c r="V16" s="49" t="e">
        <f t="shared" si="2"/>
        <v>#N/A</v>
      </c>
      <c r="W16" s="48" t="e">
        <f>#N/A</f>
        <v>#N/A</v>
      </c>
      <c r="X16" s="48" t="e">
        <f>#N/A</f>
        <v>#N/A</v>
      </c>
      <c r="Y16" s="49" t="e">
        <f>IF(X16=0,"",(W16-X16)/X16)</f>
        <v>#N/A</v>
      </c>
      <c r="Z16" s="27"/>
      <c r="AA16" s="19"/>
      <c r="AB16" s="65" t="e">
        <f t="shared" si="4"/>
        <v>#N/A</v>
      </c>
    </row>
    <row r="17" spans="4:28" ht="15.95" hidden="1" customHeight="1" outlineLevel="2">
      <c r="D17" s="24"/>
      <c r="E17" s="8" t="s">
        <v>68</v>
      </c>
      <c r="F17" s="17" t="s">
        <v>7</v>
      </c>
      <c r="G17" s="17"/>
      <c r="H17" s="68" t="e">
        <f>#N/A</f>
        <v>#N/A</v>
      </c>
      <c r="I17" s="60" t="e">
        <f>#N/A</f>
        <v>#N/A</v>
      </c>
      <c r="J17" s="60" t="e">
        <f>#N/A</f>
        <v>#N/A</v>
      </c>
      <c r="K17" s="60" t="e">
        <f>#N/A</f>
        <v>#N/A</v>
      </c>
      <c r="L17" s="60" t="e">
        <f>#N/A</f>
        <v>#N/A</v>
      </c>
      <c r="M17" s="60" t="e">
        <f>#N/A</f>
        <v>#N/A</v>
      </c>
      <c r="N17" s="60" t="e">
        <f>#N/A</f>
        <v>#N/A</v>
      </c>
      <c r="O17" s="70" t="e">
        <f t="shared" si="0"/>
        <v>#N/A</v>
      </c>
      <c r="P17" s="4" t="e">
        <f>IF(J17=0,"",(H17-J17)/J17)</f>
        <v>#N/A</v>
      </c>
      <c r="Q17" s="60" t="e">
        <f>#N/A</f>
        <v>#N/A</v>
      </c>
      <c r="R17" s="60" t="e">
        <f>#N/A</f>
        <v>#N/A</v>
      </c>
      <c r="S17" s="4" t="e">
        <f t="shared" si="1"/>
        <v>#N/A</v>
      </c>
      <c r="T17" s="3" t="e">
        <f>#N/A</f>
        <v>#N/A</v>
      </c>
      <c r="U17" s="3" t="e">
        <f>#N/A</f>
        <v>#N/A</v>
      </c>
      <c r="V17" s="4" t="e">
        <f t="shared" si="2"/>
        <v>#N/A</v>
      </c>
      <c r="W17" s="3" t="e">
        <f>#N/A</f>
        <v>#N/A</v>
      </c>
      <c r="X17" s="3" t="e">
        <f>#N/A</f>
        <v>#N/A</v>
      </c>
      <c r="Y17" s="4" t="e">
        <f>IF(X17=0,"",(W17-X17)/X17)</f>
        <v>#N/A</v>
      </c>
      <c r="Z17" s="27"/>
      <c r="AA17" s="19"/>
      <c r="AB17" s="65" t="e">
        <f t="shared" si="4"/>
        <v>#N/A</v>
      </c>
    </row>
    <row r="18" spans="4:28" ht="15.95" customHeight="1" collapsed="1">
      <c r="D18" s="24"/>
      <c r="E18" s="71" t="s">
        <v>21</v>
      </c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/>
      <c r="T18" s="72"/>
      <c r="U18" s="72"/>
      <c r="V18" s="73"/>
      <c r="W18" s="72"/>
      <c r="X18" s="72"/>
      <c r="Y18" s="73"/>
      <c r="Z18" s="27"/>
      <c r="AA18" s="19"/>
      <c r="AB18" s="65"/>
    </row>
    <row r="19" spans="4:28" ht="27" customHeight="1">
      <c r="D19" s="24"/>
      <c r="E19" s="92" t="s">
        <v>107</v>
      </c>
      <c r="F19" s="17" t="s">
        <v>7</v>
      </c>
      <c r="G19" s="17"/>
      <c r="H19" s="68" t="e">
        <f>#N/A</f>
        <v>#N/A</v>
      </c>
      <c r="I19" s="89" t="e">
        <f>#N/A</f>
        <v>#N/A</v>
      </c>
      <c r="J19" s="89" t="e">
        <f>#N/A</f>
        <v>#N/A</v>
      </c>
      <c r="K19" s="89" t="e">
        <f>#N/A</f>
        <v>#N/A</v>
      </c>
      <c r="L19" s="89" t="e">
        <f>#N/A</f>
        <v>#N/A</v>
      </c>
      <c r="M19" s="89" t="e">
        <f>#N/A</f>
        <v>#N/A</v>
      </c>
      <c r="N19" s="89" t="e">
        <f>#N/A</f>
        <v>#N/A</v>
      </c>
      <c r="O19" s="70" t="e">
        <f>IF(L19=0,"",(H19-L19)/L19)</f>
        <v>#N/A</v>
      </c>
      <c r="P19" s="4" t="e">
        <f>IF(I19=0,"",(H19-I19)/I19)</f>
        <v>#N/A</v>
      </c>
      <c r="Q19" s="89" t="e">
        <f>#N/A</f>
        <v>#N/A</v>
      </c>
      <c r="R19" s="89" t="e">
        <f>#N/A</f>
        <v>#N/A</v>
      </c>
      <c r="S19" s="4" t="e">
        <f>IF(R19=0,"",(Q19-R19)/R19)</f>
        <v>#N/A</v>
      </c>
      <c r="T19" s="89" t="e">
        <f>#N/A</f>
        <v>#N/A</v>
      </c>
      <c r="U19" s="89" t="e">
        <f>#N/A</f>
        <v>#N/A</v>
      </c>
      <c r="V19" s="4" t="e">
        <f>IF(U19=0,"",(T19-U19)/U19)</f>
        <v>#N/A</v>
      </c>
      <c r="W19" s="89" t="e">
        <f>#N/A</f>
        <v>#N/A</v>
      </c>
      <c r="X19" s="89" t="e">
        <f>#N/A</f>
        <v>#N/A</v>
      </c>
      <c r="Y19" s="4" t="e">
        <f>IF(X19=0,"",(W19-X19)/X19)</f>
        <v>#N/A</v>
      </c>
      <c r="Z19" s="27"/>
      <c r="AA19" s="19"/>
      <c r="AB19" s="65" t="e">
        <f t="shared" si="4"/>
        <v>#N/A</v>
      </c>
    </row>
    <row r="20" spans="4:28" ht="15.95" customHeight="1">
      <c r="D20" s="24"/>
      <c r="E20" s="9" t="s">
        <v>61</v>
      </c>
      <c r="F20" s="17" t="s">
        <v>7</v>
      </c>
      <c r="G20" s="17"/>
      <c r="H20" s="68" t="e">
        <f>+ROUND(#REF!/$A$1,1)</f>
        <v>#REF!</v>
      </c>
      <c r="I20" s="60" t="e">
        <f>+ROUND(#REF!/$A$1,1)</f>
        <v>#REF!</v>
      </c>
      <c r="J20" s="60" t="e">
        <f>+ROUND(#REF!/$A$1,1)</f>
        <v>#REF!</v>
      </c>
      <c r="K20" s="60" t="e">
        <f>+ROUND(#REF!/$A$1,1)</f>
        <v>#REF!</v>
      </c>
      <c r="L20" s="60" t="e">
        <f>+ROUND(#REF!/$A$1,1)</f>
        <v>#REF!</v>
      </c>
      <c r="M20" s="60" t="e">
        <f>+ROUND(#REF!/$A$1,1)</f>
        <v>#REF!</v>
      </c>
      <c r="N20" s="60" t="e">
        <f>+ROUND(#REF!/$A$1,1)</f>
        <v>#REF!</v>
      </c>
      <c r="O20" s="70" t="e">
        <f>IF(L20=0,"",(H20-L20)/L20)</f>
        <v>#REF!</v>
      </c>
      <c r="P20" s="4" t="e">
        <f>IF(I20=0,"",(H20-I20)/I20)</f>
        <v>#REF!</v>
      </c>
      <c r="Q20" s="60" t="e">
        <f>+ROUND(#REF!/$A$1,1)</f>
        <v>#REF!</v>
      </c>
      <c r="R20" s="60" t="e">
        <f>+ROUND(#REF!/$A$1,1)</f>
        <v>#REF!</v>
      </c>
      <c r="S20" s="4" t="e">
        <f>IF(R20=0,"",(Q20-R20)/R20)</f>
        <v>#REF!</v>
      </c>
      <c r="T20" s="60" t="e">
        <f>+ROUND(#REF!/$A$1,1)</f>
        <v>#REF!</v>
      </c>
      <c r="U20" s="60" t="e">
        <f>+ROUND(#REF!/$A$1,1)</f>
        <v>#REF!</v>
      </c>
      <c r="V20" s="4" t="e">
        <f>IF(U20=0,"",(T20-U20)/U20)</f>
        <v>#REF!</v>
      </c>
      <c r="W20" s="60" t="e">
        <f>+ROUND(#REF!/$A$1,1)</f>
        <v>#REF!</v>
      </c>
      <c r="X20" s="60" t="e">
        <f>+ROUND(#REF!/$A$1,1)</f>
        <v>#REF!</v>
      </c>
      <c r="Y20" s="4" t="e">
        <f>IF(X20=0,"",(W20-X20)/X20)</f>
        <v>#REF!</v>
      </c>
      <c r="Z20" s="27"/>
      <c r="AA20" s="19"/>
      <c r="AB20" s="65" t="e">
        <f t="shared" si="4"/>
        <v>#REF!</v>
      </c>
    </row>
    <row r="21" spans="4:28" ht="15.95" customHeight="1">
      <c r="D21" s="24"/>
      <c r="E21" s="71" t="s">
        <v>59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3"/>
      <c r="T21" s="72"/>
      <c r="U21" s="72"/>
      <c r="V21" s="73"/>
      <c r="W21" s="72"/>
      <c r="X21" s="72"/>
      <c r="Y21" s="73"/>
      <c r="Z21" s="27"/>
      <c r="AA21" s="19"/>
      <c r="AB21" s="65"/>
    </row>
    <row r="22" spans="4:28" ht="15.95" customHeight="1">
      <c r="D22" s="24"/>
      <c r="E22" s="20" t="s">
        <v>105</v>
      </c>
      <c r="F22" s="17" t="s">
        <v>7</v>
      </c>
      <c r="G22" s="17"/>
      <c r="H22" s="68" t="e">
        <f>+H23-#REF!/$A$1</f>
        <v>#REF!</v>
      </c>
      <c r="I22" s="60" t="e">
        <f>+I23-#REF!/$A$1</f>
        <v>#REF!</v>
      </c>
      <c r="J22" s="60" t="e">
        <f>+J23-#REF!/$A$1</f>
        <v>#REF!</v>
      </c>
      <c r="K22" s="60" t="e">
        <f>+K23-#REF!/$A$1</f>
        <v>#REF!</v>
      </c>
      <c r="L22" s="60" t="e">
        <f>+L23-#REF!/$A$1</f>
        <v>#REF!</v>
      </c>
      <c r="M22" s="60" t="e">
        <f>+M23-#REF!/$A$1</f>
        <v>#REF!</v>
      </c>
      <c r="N22" s="60" t="e">
        <f>+N23-#REF!/$A$1</f>
        <v>#REF!</v>
      </c>
      <c r="O22" s="70" t="e">
        <f>IF(L22=0,"",(H22-L22)/L22)</f>
        <v>#REF!</v>
      </c>
      <c r="P22" s="4" t="e">
        <f>IF(I22=0,"",(H22-I22)/I22)</f>
        <v>#REF!</v>
      </c>
      <c r="Q22" s="60" t="e">
        <f>+Q23-#REF!/$A$1</f>
        <v>#REF!</v>
      </c>
      <c r="R22" s="60" t="e">
        <f>+R23-#REF!/$A$1</f>
        <v>#REF!</v>
      </c>
      <c r="S22" s="4" t="e">
        <f>IF(R22=0,"",(Q22-R22)/R22)</f>
        <v>#REF!</v>
      </c>
      <c r="T22" s="3" t="e">
        <f>+T23-#REF!/$A$1</f>
        <v>#REF!</v>
      </c>
      <c r="U22" s="3" t="e">
        <f>+U23-#REF!/$A$1</f>
        <v>#REF!</v>
      </c>
      <c r="V22" s="4" t="e">
        <f>IF(U22=0,"",(T22-U22)/U22)</f>
        <v>#REF!</v>
      </c>
      <c r="W22" s="3" t="e">
        <f>+W23-#REF!/$A$1</f>
        <v>#REF!</v>
      </c>
      <c r="X22" s="3" t="e">
        <f>+X23-#REF!/$A$1</f>
        <v>#REF!</v>
      </c>
      <c r="Y22" s="4" t="e">
        <f>IF(X22=0,"",(W22-X22)/X22)</f>
        <v>#REF!</v>
      </c>
      <c r="Z22" s="27"/>
      <c r="AA22" s="19"/>
      <c r="AB22" s="65" t="e">
        <f t="shared" si="4"/>
        <v>#REF!</v>
      </c>
    </row>
    <row r="23" spans="4:28" ht="15.95" customHeight="1">
      <c r="D23" s="24"/>
      <c r="E23" s="20" t="s">
        <v>62</v>
      </c>
      <c r="F23" s="17" t="s">
        <v>7</v>
      </c>
      <c r="G23" s="17"/>
      <c r="H23" s="68" t="e">
        <f>+#REF!/$A$1</f>
        <v>#REF!</v>
      </c>
      <c r="I23" s="60" t="e">
        <f>+#REF!/$A$1</f>
        <v>#REF!</v>
      </c>
      <c r="J23" s="60" t="e">
        <f>+#REF!/$A$1</f>
        <v>#REF!</v>
      </c>
      <c r="K23" s="60" t="e">
        <f>+#REF!/$A$1</f>
        <v>#REF!</v>
      </c>
      <c r="L23" s="60" t="e">
        <f>+#REF!/$A$1</f>
        <v>#REF!</v>
      </c>
      <c r="M23" s="60" t="e">
        <f>+#REF!/$A$1</f>
        <v>#REF!</v>
      </c>
      <c r="N23" s="60" t="e">
        <f>+#REF!/$A$1</f>
        <v>#REF!</v>
      </c>
      <c r="O23" s="70" t="e">
        <f>IF(L23=0,"",(H23-L23)/L23)</f>
        <v>#REF!</v>
      </c>
      <c r="P23" s="4" t="e">
        <f>IF(I23=0,"",(H23-I23)/I23)</f>
        <v>#REF!</v>
      </c>
      <c r="Q23" s="60" t="e">
        <f>+#REF!/$A$1</f>
        <v>#REF!</v>
      </c>
      <c r="R23" s="60" t="e">
        <f>+#REF!/$A$1</f>
        <v>#REF!</v>
      </c>
      <c r="S23" s="4" t="e">
        <f>IF(R23=0,"",(Q23-R23)/R23)</f>
        <v>#REF!</v>
      </c>
      <c r="T23" s="3" t="e">
        <f>+#REF!/$A$1</f>
        <v>#REF!</v>
      </c>
      <c r="U23" s="3" t="e">
        <f>+#REF!/$A$1</f>
        <v>#REF!</v>
      </c>
      <c r="V23" s="4" t="e">
        <f>IF(U23=0,"",(T23-U23)/U23)</f>
        <v>#REF!</v>
      </c>
      <c r="W23" s="3" t="e">
        <f>+#REF!/$A$1</f>
        <v>#REF!</v>
      </c>
      <c r="X23" s="3" t="e">
        <f>+#REF!/$A$1</f>
        <v>#REF!</v>
      </c>
      <c r="Y23" s="4" t="e">
        <f>IF(X23=0,"",(W23-X23)/X23)</f>
        <v>#REF!</v>
      </c>
      <c r="Z23" s="27"/>
      <c r="AA23" s="19"/>
      <c r="AB23" s="65" t="e">
        <f t="shared" si="4"/>
        <v>#REF!</v>
      </c>
    </row>
    <row r="24" spans="4:28" ht="3.75" customHeight="1">
      <c r="D24" s="25"/>
      <c r="E24" s="59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28"/>
      <c r="AA24" s="19"/>
      <c r="AB24" s="65">
        <f>SUM(J24:M24)-W24</f>
        <v>0</v>
      </c>
    </row>
    <row r="25" spans="4:28" ht="4.5" customHeight="1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4:28">
      <c r="D26" s="19"/>
      <c r="E26" s="50" t="s">
        <v>106</v>
      </c>
      <c r="F26" s="51"/>
      <c r="G26" s="51"/>
      <c r="H26" s="51"/>
      <c r="I26" s="51"/>
      <c r="J26" s="51"/>
      <c r="K26" s="51"/>
      <c r="L26" s="51"/>
      <c r="M26" s="51"/>
      <c r="N26" s="51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4:28">
      <c r="D27" s="19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4:28">
      <c r="D28" s="19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4:28">
      <c r="E29" s="50"/>
      <c r="F29" s="52"/>
      <c r="G29" s="52"/>
      <c r="H29" s="52"/>
      <c r="I29" s="52"/>
      <c r="J29" s="52"/>
      <c r="K29" s="52"/>
      <c r="L29" s="52"/>
      <c r="M29" s="52"/>
      <c r="N29" s="52"/>
    </row>
    <row r="30" spans="4:28">
      <c r="E30" s="50"/>
      <c r="F30" s="52"/>
      <c r="G30" s="52"/>
      <c r="H30" s="52"/>
      <c r="I30" s="52"/>
      <c r="J30" s="52"/>
      <c r="K30" s="52"/>
      <c r="L30" s="52"/>
      <c r="M30" s="52"/>
      <c r="N30" s="52"/>
    </row>
    <row r="31" spans="4:28">
      <c r="E31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E60B1-18B8-41F3-B690-3095FCDF2321}">
  <dimension ref="A1:Y80"/>
  <sheetViews>
    <sheetView tabSelected="1" workbookViewId="0">
      <selection activeCell="A28" sqref="A28"/>
    </sheetView>
  </sheetViews>
  <sheetFormatPr defaultRowHeight="15" customHeight="1"/>
  <cols>
    <col min="1" max="1" width="9.140625" style="33"/>
    <col min="2" max="2" width="2.28515625" customWidth="1"/>
    <col min="3" max="3" width="43.42578125" bestFit="1" customWidth="1"/>
    <col min="15" max="15" width="1.7109375" customWidth="1"/>
    <col min="16" max="19" width="9.140625" style="33"/>
  </cols>
  <sheetData>
    <row r="1" spans="2:18" s="33" customFormat="1" ht="15" customHeight="1"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</row>
    <row r="2" spans="2:18" s="33" customFormat="1" ht="15" customHeight="1"/>
    <row r="3" spans="2:18" ht="7.5" customHeight="1">
      <c r="B3" s="34"/>
      <c r="C3" s="235"/>
      <c r="D3" s="235"/>
      <c r="E3" s="236"/>
      <c r="F3" s="235"/>
      <c r="G3" s="235"/>
      <c r="H3" s="235"/>
      <c r="I3" s="235"/>
      <c r="J3" s="235"/>
      <c r="K3" s="235"/>
      <c r="L3" s="235"/>
      <c r="M3" s="235"/>
      <c r="N3" s="235"/>
      <c r="O3" s="39"/>
    </row>
    <row r="4" spans="2:18" ht="15" customHeight="1">
      <c r="B4" s="35"/>
      <c r="C4" s="222" t="s">
        <v>26</v>
      </c>
      <c r="D4" s="227"/>
      <c r="E4" s="219"/>
      <c r="F4" s="219"/>
      <c r="G4" s="219"/>
      <c r="H4" s="219"/>
      <c r="I4" s="219"/>
      <c r="J4" s="223" t="s">
        <v>186</v>
      </c>
      <c r="K4" s="219" t="s">
        <v>186</v>
      </c>
      <c r="L4" s="219"/>
      <c r="M4" s="219"/>
      <c r="N4" s="223" t="s">
        <v>187</v>
      </c>
      <c r="O4" s="40"/>
    </row>
    <row r="5" spans="2:18" ht="15" customHeight="1">
      <c r="B5" s="35"/>
      <c r="C5" s="222" t="s">
        <v>189</v>
      </c>
      <c r="D5" s="227"/>
      <c r="E5" s="223" t="s">
        <v>29</v>
      </c>
      <c r="F5" s="219" t="s">
        <v>28</v>
      </c>
      <c r="G5" s="219" t="s">
        <v>35</v>
      </c>
      <c r="H5" s="219" t="s">
        <v>33</v>
      </c>
      <c r="I5" s="219" t="s">
        <v>29</v>
      </c>
      <c r="J5" s="223" t="s">
        <v>157</v>
      </c>
      <c r="K5" s="219" t="s">
        <v>157</v>
      </c>
      <c r="L5" s="219" t="s">
        <v>138</v>
      </c>
      <c r="M5" s="219" t="s">
        <v>138</v>
      </c>
      <c r="N5" s="223" t="s">
        <v>157</v>
      </c>
      <c r="O5" s="40"/>
    </row>
    <row r="6" spans="2:18" ht="15" customHeight="1">
      <c r="B6" s="35"/>
      <c r="C6" s="222" t="s">
        <v>190</v>
      </c>
      <c r="D6" s="227"/>
      <c r="E6" s="224" t="s">
        <v>184</v>
      </c>
      <c r="F6" s="220" t="s">
        <v>96</v>
      </c>
      <c r="G6" s="220" t="s">
        <v>96</v>
      </c>
      <c r="H6" s="220" t="s">
        <v>96</v>
      </c>
      <c r="I6" s="220" t="s">
        <v>96</v>
      </c>
      <c r="J6" s="224" t="s">
        <v>144</v>
      </c>
      <c r="K6" s="220" t="s">
        <v>183</v>
      </c>
      <c r="L6" s="220" t="s">
        <v>184</v>
      </c>
      <c r="M6" s="220" t="s">
        <v>96</v>
      </c>
      <c r="N6" s="224" t="s">
        <v>188</v>
      </c>
      <c r="O6" s="40"/>
    </row>
    <row r="7" spans="2:18" ht="15" customHeight="1">
      <c r="B7" s="35"/>
      <c r="C7" s="222"/>
      <c r="D7" s="227"/>
      <c r="E7" s="224"/>
      <c r="F7" s="220"/>
      <c r="G7" s="220"/>
      <c r="H7" s="220"/>
      <c r="I7" s="220"/>
      <c r="J7" s="224"/>
      <c r="K7" s="220"/>
      <c r="L7" s="220"/>
      <c r="M7" s="220"/>
      <c r="N7" s="224"/>
      <c r="O7" s="40"/>
    </row>
    <row r="8" spans="2:18" ht="15" customHeight="1">
      <c r="B8" s="35"/>
      <c r="C8" s="222" t="s">
        <v>17</v>
      </c>
      <c r="D8" s="228"/>
      <c r="E8" s="230"/>
      <c r="F8" s="228"/>
      <c r="G8" s="228"/>
      <c r="H8" s="228"/>
      <c r="I8" s="228"/>
      <c r="J8" s="230"/>
      <c r="K8" s="228"/>
      <c r="L8" s="228"/>
      <c r="M8" s="228"/>
      <c r="N8" s="230"/>
      <c r="O8" s="40"/>
    </row>
    <row r="9" spans="2:18" ht="15" customHeight="1">
      <c r="B9" s="35"/>
      <c r="C9" s="226" t="s">
        <v>99</v>
      </c>
      <c r="D9" s="229"/>
      <c r="E9" s="229"/>
      <c r="F9" s="229"/>
      <c r="G9" s="229"/>
      <c r="H9" s="229"/>
      <c r="I9" s="231"/>
      <c r="J9" s="231"/>
      <c r="K9" s="229"/>
      <c r="L9" s="229"/>
      <c r="M9" s="231"/>
      <c r="N9" s="231"/>
      <c r="O9" s="40"/>
    </row>
    <row r="10" spans="2:18" ht="15" customHeight="1">
      <c r="B10" s="35"/>
      <c r="C10" s="9" t="s">
        <v>170</v>
      </c>
      <c r="D10" s="9" t="s">
        <v>7</v>
      </c>
      <c r="E10" s="169">
        <v>348.7</v>
      </c>
      <c r="F10" s="3">
        <v>326.3</v>
      </c>
      <c r="G10" s="3">
        <v>359.2</v>
      </c>
      <c r="H10" s="3">
        <v>365.5</v>
      </c>
      <c r="I10" s="3">
        <v>234.9</v>
      </c>
      <c r="J10" s="170">
        <v>0.48</v>
      </c>
      <c r="K10" s="4">
        <v>7.0000000000000007E-2</v>
      </c>
      <c r="L10" s="3">
        <v>675</v>
      </c>
      <c r="M10" s="3">
        <v>535.20000000000005</v>
      </c>
      <c r="N10" s="170">
        <v>0.26</v>
      </c>
      <c r="O10" s="40"/>
    </row>
    <row r="11" spans="2:18" ht="15" customHeight="1">
      <c r="B11" s="35"/>
      <c r="C11" s="8" t="s">
        <v>0</v>
      </c>
      <c r="D11" s="9" t="s">
        <v>7</v>
      </c>
      <c r="E11" s="169">
        <v>165.3</v>
      </c>
      <c r="F11" s="3">
        <v>155.69999999999999</v>
      </c>
      <c r="G11" s="3">
        <v>173.1</v>
      </c>
      <c r="H11" s="3">
        <v>178.7</v>
      </c>
      <c r="I11" s="3">
        <v>118.7</v>
      </c>
      <c r="J11" s="170">
        <v>0.39</v>
      </c>
      <c r="K11" s="4">
        <v>0.06</v>
      </c>
      <c r="L11" s="3">
        <v>321</v>
      </c>
      <c r="M11" s="3">
        <v>260.3</v>
      </c>
      <c r="N11" s="170">
        <v>0.23</v>
      </c>
      <c r="O11" s="40"/>
    </row>
    <row r="12" spans="2:18" ht="15" customHeight="1">
      <c r="B12" s="35"/>
      <c r="C12" s="8" t="s">
        <v>1</v>
      </c>
      <c r="D12" s="9" t="s">
        <v>7</v>
      </c>
      <c r="E12" s="169">
        <v>81.2</v>
      </c>
      <c r="F12" s="3">
        <v>76.2</v>
      </c>
      <c r="G12" s="3">
        <v>82.4</v>
      </c>
      <c r="H12" s="3">
        <v>85.4</v>
      </c>
      <c r="I12" s="3">
        <v>55</v>
      </c>
      <c r="J12" s="170">
        <v>0.48</v>
      </c>
      <c r="K12" s="4">
        <v>7.0000000000000007E-2</v>
      </c>
      <c r="L12" s="3">
        <v>157.4</v>
      </c>
      <c r="M12" s="3">
        <v>125.2</v>
      </c>
      <c r="N12" s="170">
        <v>0.26</v>
      </c>
      <c r="O12" s="40"/>
    </row>
    <row r="13" spans="2:18" ht="15" customHeight="1">
      <c r="B13" s="35"/>
      <c r="C13" s="226" t="s">
        <v>160</v>
      </c>
      <c r="D13" s="229"/>
      <c r="E13" s="166"/>
      <c r="F13" s="229"/>
      <c r="G13" s="229"/>
      <c r="H13" s="229"/>
      <c r="I13" s="231"/>
      <c r="J13" s="167"/>
      <c r="K13" s="229"/>
      <c r="L13" s="229"/>
      <c r="M13" s="231"/>
      <c r="N13" s="167"/>
      <c r="O13" s="40"/>
    </row>
    <row r="14" spans="2:18" ht="15" customHeight="1">
      <c r="B14" s="35"/>
      <c r="C14" s="9" t="s">
        <v>170</v>
      </c>
      <c r="D14" s="9" t="s">
        <v>7</v>
      </c>
      <c r="E14" s="169">
        <v>107.8</v>
      </c>
      <c r="F14" s="3">
        <v>100.3</v>
      </c>
      <c r="G14" s="3">
        <v>99</v>
      </c>
      <c r="H14" s="3">
        <v>95.3</v>
      </c>
      <c r="I14" s="3">
        <v>50.8</v>
      </c>
      <c r="J14" s="170">
        <v>1.1200000000000001</v>
      </c>
      <c r="K14" s="4">
        <v>7.0000000000000007E-2</v>
      </c>
      <c r="L14" s="3">
        <v>208.1</v>
      </c>
      <c r="M14" s="3">
        <v>145.19999999999999</v>
      </c>
      <c r="N14" s="170">
        <v>0.43</v>
      </c>
      <c r="O14" s="40"/>
    </row>
    <row r="15" spans="2:18" ht="15" customHeight="1">
      <c r="B15" s="35"/>
      <c r="C15" s="8" t="s">
        <v>0</v>
      </c>
      <c r="D15" s="9" t="s">
        <v>7</v>
      </c>
      <c r="E15" s="169">
        <v>48.5</v>
      </c>
      <c r="F15" s="3">
        <v>44.8</v>
      </c>
      <c r="G15" s="3">
        <v>45.1</v>
      </c>
      <c r="H15" s="3">
        <v>42.7</v>
      </c>
      <c r="I15" s="3">
        <v>22.7</v>
      </c>
      <c r="J15" s="170">
        <v>1.1399999999999999</v>
      </c>
      <c r="K15" s="4">
        <v>0.08</v>
      </c>
      <c r="L15" s="3">
        <v>93.3</v>
      </c>
      <c r="M15" s="3">
        <v>64.7</v>
      </c>
      <c r="N15" s="170">
        <v>0.44</v>
      </c>
      <c r="O15" s="40"/>
    </row>
    <row r="16" spans="2:18" ht="15" customHeight="1">
      <c r="B16" s="35"/>
      <c r="C16" s="8" t="s">
        <v>1</v>
      </c>
      <c r="D16" s="9" t="s">
        <v>7</v>
      </c>
      <c r="E16" s="169">
        <v>31.5</v>
      </c>
      <c r="F16" s="3">
        <v>29.9</v>
      </c>
      <c r="G16" s="3">
        <v>28.1</v>
      </c>
      <c r="H16" s="3">
        <v>28.2</v>
      </c>
      <c r="I16" s="3">
        <v>14.8</v>
      </c>
      <c r="J16" s="170">
        <v>1.1299999999999999</v>
      </c>
      <c r="K16" s="4">
        <v>0.05</v>
      </c>
      <c r="L16" s="3">
        <v>61.4</v>
      </c>
      <c r="M16" s="3">
        <v>43.2</v>
      </c>
      <c r="N16" s="170">
        <v>0.42</v>
      </c>
      <c r="O16" s="40"/>
    </row>
    <row r="17" spans="2:25" ht="15" customHeight="1">
      <c r="B17" s="35"/>
      <c r="C17" s="226" t="s">
        <v>100</v>
      </c>
      <c r="D17" s="229"/>
      <c r="E17" s="166"/>
      <c r="F17" s="229"/>
      <c r="G17" s="229"/>
      <c r="H17" s="229"/>
      <c r="I17" s="231"/>
      <c r="J17" s="167"/>
      <c r="K17" s="229"/>
      <c r="L17" s="229"/>
      <c r="M17" s="231"/>
      <c r="N17" s="167"/>
      <c r="O17" s="40"/>
    </row>
    <row r="18" spans="2:25" ht="15" customHeight="1">
      <c r="B18" s="35"/>
      <c r="C18" s="9" t="s">
        <v>170</v>
      </c>
      <c r="D18" s="9" t="s">
        <v>7</v>
      </c>
      <c r="E18" s="169">
        <v>240.9</v>
      </c>
      <c r="F18" s="3">
        <v>226</v>
      </c>
      <c r="G18" s="3">
        <v>260.2</v>
      </c>
      <c r="H18" s="3">
        <v>270.2</v>
      </c>
      <c r="I18" s="3">
        <v>184.1</v>
      </c>
      <c r="J18" s="170">
        <v>0.31</v>
      </c>
      <c r="K18" s="4">
        <v>7.0000000000000007E-2</v>
      </c>
      <c r="L18" s="3">
        <v>466.9</v>
      </c>
      <c r="M18" s="3">
        <v>390</v>
      </c>
      <c r="N18" s="170">
        <v>0.2</v>
      </c>
      <c r="O18" s="40"/>
    </row>
    <row r="19" spans="2:25" ht="15" customHeight="1">
      <c r="B19" s="35"/>
      <c r="C19" s="8" t="s">
        <v>0</v>
      </c>
      <c r="D19" s="9" t="s">
        <v>7</v>
      </c>
      <c r="E19" s="169">
        <v>116.8</v>
      </c>
      <c r="F19" s="3">
        <v>110.9</v>
      </c>
      <c r="G19" s="3">
        <v>128</v>
      </c>
      <c r="H19" s="3">
        <v>136</v>
      </c>
      <c r="I19" s="3">
        <v>96</v>
      </c>
      <c r="J19" s="170">
        <v>0.22</v>
      </c>
      <c r="K19" s="4">
        <v>0.05</v>
      </c>
      <c r="L19" s="3">
        <v>227.7</v>
      </c>
      <c r="M19" s="3">
        <v>195.6</v>
      </c>
      <c r="N19" s="170">
        <v>0.16</v>
      </c>
      <c r="O19" s="40"/>
    </row>
    <row r="20" spans="2:25" ht="15" customHeight="1">
      <c r="B20" s="35"/>
      <c r="C20" s="8" t="s">
        <v>1</v>
      </c>
      <c r="D20" s="9" t="s">
        <v>7</v>
      </c>
      <c r="E20" s="169">
        <v>49.7</v>
      </c>
      <c r="F20" s="3">
        <v>46.3</v>
      </c>
      <c r="G20" s="3">
        <v>54.3</v>
      </c>
      <c r="H20" s="3">
        <v>57.2</v>
      </c>
      <c r="I20" s="3">
        <v>40.200000000000003</v>
      </c>
      <c r="J20" s="170">
        <v>0.24</v>
      </c>
      <c r="K20" s="4">
        <v>7.0000000000000007E-2</v>
      </c>
      <c r="L20" s="3">
        <v>96</v>
      </c>
      <c r="M20" s="3">
        <v>82</v>
      </c>
      <c r="N20" s="170">
        <v>0.17</v>
      </c>
      <c r="O20" s="40"/>
    </row>
    <row r="21" spans="2:25" ht="15" customHeight="1">
      <c r="B21" s="35"/>
      <c r="C21" s="222"/>
      <c r="D21" s="227"/>
      <c r="E21" s="224"/>
      <c r="F21" s="220"/>
      <c r="G21" s="220"/>
      <c r="H21" s="220"/>
      <c r="I21" s="220"/>
      <c r="J21" s="224"/>
      <c r="K21" s="220"/>
      <c r="L21" s="220"/>
      <c r="M21" s="220"/>
      <c r="N21" s="224"/>
      <c r="O21" s="40"/>
    </row>
    <row r="22" spans="2:25" ht="15" customHeight="1">
      <c r="B22" s="35"/>
      <c r="C22" s="233" t="s">
        <v>181</v>
      </c>
      <c r="D22" s="237"/>
      <c r="E22" s="238"/>
      <c r="F22" s="237"/>
      <c r="G22" s="237"/>
      <c r="H22" s="237"/>
      <c r="I22" s="237"/>
      <c r="J22" s="238"/>
      <c r="K22" s="237"/>
      <c r="L22" s="237"/>
      <c r="M22" s="237"/>
      <c r="N22" s="238"/>
      <c r="O22" s="40"/>
    </row>
    <row r="23" spans="2:25" ht="15" customHeight="1">
      <c r="B23" s="35"/>
      <c r="C23" s="9" t="s">
        <v>176</v>
      </c>
      <c r="D23" s="9" t="s">
        <v>7</v>
      </c>
      <c r="E23" s="169">
        <v>1353.7</v>
      </c>
      <c r="F23" s="3">
        <v>973</v>
      </c>
      <c r="G23" s="3">
        <v>673.1</v>
      </c>
      <c r="H23" s="3">
        <v>1020.7</v>
      </c>
      <c r="I23" s="3">
        <v>407</v>
      </c>
      <c r="J23" s="170">
        <v>2.33</v>
      </c>
      <c r="K23" s="4">
        <v>0.39</v>
      </c>
      <c r="L23" s="3">
        <v>2326.6999999999998</v>
      </c>
      <c r="M23" s="3">
        <v>1019.3</v>
      </c>
      <c r="N23" s="170">
        <v>1.28</v>
      </c>
      <c r="O23" s="40"/>
      <c r="Q23" s="246"/>
      <c r="S23" s="244"/>
      <c r="T23" s="1"/>
      <c r="U23" s="1"/>
      <c r="V23" s="1"/>
      <c r="W23" s="1"/>
      <c r="X23" s="1"/>
      <c r="Y23" s="1"/>
    </row>
    <row r="24" spans="2:25" ht="15" customHeight="1">
      <c r="B24" s="35"/>
      <c r="C24" s="8" t="s">
        <v>0</v>
      </c>
      <c r="D24" s="9" t="s">
        <v>7</v>
      </c>
      <c r="E24" s="169">
        <v>625.79999999999995</v>
      </c>
      <c r="F24" s="3">
        <v>457.8</v>
      </c>
      <c r="G24" s="3">
        <v>296.39999999999998</v>
      </c>
      <c r="H24" s="3">
        <v>503.8</v>
      </c>
      <c r="I24" s="3">
        <v>160.6</v>
      </c>
      <c r="J24" s="170">
        <v>2.9</v>
      </c>
      <c r="K24" s="4">
        <v>0.37</v>
      </c>
      <c r="L24" s="3">
        <v>1083.5</v>
      </c>
      <c r="M24" s="3">
        <v>400.9</v>
      </c>
      <c r="N24" s="170">
        <v>1.7</v>
      </c>
      <c r="O24" s="40"/>
      <c r="Q24" s="246"/>
      <c r="S24" s="244"/>
      <c r="T24" s="1"/>
      <c r="U24" s="1"/>
      <c r="V24" s="1"/>
      <c r="W24" s="1"/>
      <c r="X24" s="1"/>
      <c r="Y24" s="1"/>
    </row>
    <row r="25" spans="2:25" ht="15" customHeight="1">
      <c r="B25" s="35"/>
      <c r="C25" s="8" t="s">
        <v>1</v>
      </c>
      <c r="D25" s="9" t="s">
        <v>7</v>
      </c>
      <c r="E25" s="169">
        <v>427.5</v>
      </c>
      <c r="F25" s="3">
        <v>317</v>
      </c>
      <c r="G25" s="3">
        <v>206.8</v>
      </c>
      <c r="H25" s="3">
        <v>354.1</v>
      </c>
      <c r="I25" s="3">
        <v>147.4</v>
      </c>
      <c r="J25" s="170">
        <v>1.9</v>
      </c>
      <c r="K25" s="4">
        <v>0.35</v>
      </c>
      <c r="L25" s="3">
        <v>744.5</v>
      </c>
      <c r="M25" s="3">
        <v>344.5</v>
      </c>
      <c r="N25" s="170">
        <v>1.1599999999999999</v>
      </c>
      <c r="O25" s="40"/>
      <c r="Q25" s="246"/>
      <c r="S25" s="244"/>
      <c r="T25" s="1"/>
      <c r="U25" s="1"/>
      <c r="V25" s="1"/>
      <c r="W25" s="1"/>
      <c r="X25" s="1"/>
      <c r="Y25" s="1"/>
    </row>
    <row r="26" spans="2:25" ht="15" customHeight="1">
      <c r="B26" s="35"/>
      <c r="C26" s="8" t="s">
        <v>2</v>
      </c>
      <c r="D26" s="9" t="s">
        <v>7</v>
      </c>
      <c r="E26" s="169">
        <v>94.2</v>
      </c>
      <c r="F26" s="3">
        <v>63</v>
      </c>
      <c r="G26" s="3">
        <v>47.1</v>
      </c>
      <c r="H26" s="3">
        <v>48.9</v>
      </c>
      <c r="I26" s="3">
        <v>30.6</v>
      </c>
      <c r="J26" s="170">
        <v>2.08</v>
      </c>
      <c r="K26" s="4">
        <v>0.5</v>
      </c>
      <c r="L26" s="3">
        <v>157.30000000000001</v>
      </c>
      <c r="M26" s="3">
        <v>78</v>
      </c>
      <c r="N26" s="170">
        <v>1.02</v>
      </c>
      <c r="O26" s="40"/>
      <c r="Q26" s="246"/>
      <c r="S26" s="244"/>
      <c r="T26" s="1"/>
      <c r="U26" s="1"/>
      <c r="V26" s="1"/>
      <c r="W26" s="1"/>
      <c r="X26" s="1"/>
      <c r="Y26" s="1"/>
    </row>
    <row r="27" spans="2:25" ht="15" customHeight="1">
      <c r="B27" s="35"/>
      <c r="C27" s="8" t="s">
        <v>63</v>
      </c>
      <c r="D27" s="9" t="s">
        <v>7</v>
      </c>
      <c r="E27" s="169">
        <v>206.2</v>
      </c>
      <c r="F27" s="3">
        <v>135.19999999999999</v>
      </c>
      <c r="G27" s="3">
        <v>122.9</v>
      </c>
      <c r="H27" s="3">
        <v>113.9</v>
      </c>
      <c r="I27" s="3">
        <v>68.400000000000006</v>
      </c>
      <c r="J27" s="170">
        <v>2.0099999999999998</v>
      </c>
      <c r="K27" s="4">
        <v>0.53</v>
      </c>
      <c r="L27" s="3">
        <v>341.4</v>
      </c>
      <c r="M27" s="3">
        <v>196</v>
      </c>
      <c r="N27" s="170">
        <v>0.74</v>
      </c>
      <c r="O27" s="40"/>
      <c r="Q27" s="246"/>
      <c r="S27" s="244"/>
      <c r="T27" s="1"/>
      <c r="U27" s="1"/>
      <c r="V27" s="1"/>
      <c r="W27" s="1"/>
      <c r="X27" s="1"/>
      <c r="Y27" s="1"/>
    </row>
    <row r="28" spans="2:25" ht="15" customHeight="1">
      <c r="B28" s="35"/>
      <c r="C28" s="233" t="s">
        <v>39</v>
      </c>
      <c r="D28" s="239"/>
      <c r="E28" s="229"/>
      <c r="F28" s="48"/>
      <c r="G28" s="48"/>
      <c r="H28" s="48"/>
      <c r="I28" s="48"/>
      <c r="J28" s="240"/>
      <c r="K28" s="4"/>
      <c r="L28" s="48"/>
      <c r="M28" s="48"/>
      <c r="N28" s="240"/>
      <c r="O28" s="40"/>
      <c r="Q28" s="246"/>
    </row>
    <row r="29" spans="2:25" ht="15" customHeight="1">
      <c r="B29" s="35"/>
      <c r="C29" s="8" t="s">
        <v>4</v>
      </c>
      <c r="D29" s="9" t="s">
        <v>65</v>
      </c>
      <c r="E29" s="171">
        <v>5838</v>
      </c>
      <c r="F29" s="5">
        <v>4848</v>
      </c>
      <c r="G29" s="5">
        <v>3709</v>
      </c>
      <c r="H29" s="5">
        <v>5039</v>
      </c>
      <c r="I29" s="5">
        <v>1997</v>
      </c>
      <c r="J29" s="170">
        <v>1.92</v>
      </c>
      <c r="K29" s="4">
        <v>0.2</v>
      </c>
      <c r="L29" s="5">
        <v>10686</v>
      </c>
      <c r="M29" s="5">
        <v>5126</v>
      </c>
      <c r="N29" s="170">
        <v>1.08</v>
      </c>
      <c r="O29" s="40"/>
      <c r="Q29" s="246"/>
      <c r="S29" s="244"/>
      <c r="T29" s="1"/>
      <c r="U29" s="1"/>
      <c r="V29" s="1"/>
      <c r="W29" s="1"/>
      <c r="X29" s="1"/>
      <c r="Y29" s="1"/>
    </row>
    <row r="30" spans="2:25" ht="15" customHeight="1">
      <c r="B30" s="35"/>
      <c r="C30" s="8" t="s">
        <v>5</v>
      </c>
      <c r="D30" s="9" t="s">
        <v>65</v>
      </c>
      <c r="E30" s="171">
        <v>3338</v>
      </c>
      <c r="F30" s="5">
        <v>3673</v>
      </c>
      <c r="G30" s="5">
        <v>2974</v>
      </c>
      <c r="H30" s="5">
        <v>2838</v>
      </c>
      <c r="I30" s="5">
        <v>1533</v>
      </c>
      <c r="J30" s="170">
        <v>1.18</v>
      </c>
      <c r="K30" s="4">
        <v>-0.09</v>
      </c>
      <c r="L30" s="5">
        <v>7011</v>
      </c>
      <c r="M30" s="5">
        <v>4547</v>
      </c>
      <c r="N30" s="170">
        <v>0.54</v>
      </c>
      <c r="O30" s="40"/>
      <c r="Q30" s="246"/>
      <c r="S30" s="244"/>
      <c r="T30" s="1"/>
      <c r="U30" s="1"/>
      <c r="V30" s="1"/>
      <c r="W30" s="1"/>
      <c r="X30" s="1"/>
      <c r="Y30" s="1"/>
    </row>
    <row r="31" spans="2:25" ht="15" customHeight="1">
      <c r="B31" s="35"/>
      <c r="C31" s="8" t="s">
        <v>40</v>
      </c>
      <c r="D31" s="9" t="s">
        <v>57</v>
      </c>
      <c r="E31" s="169">
        <v>225.3</v>
      </c>
      <c r="F31" s="3">
        <v>188.4</v>
      </c>
      <c r="G31" s="3">
        <v>229.1</v>
      </c>
      <c r="H31" s="3">
        <v>295.8</v>
      </c>
      <c r="I31" s="3">
        <v>64.599999999999994</v>
      </c>
      <c r="J31" s="170">
        <v>2.4900000000000002</v>
      </c>
      <c r="K31" s="4">
        <v>0.2</v>
      </c>
      <c r="L31" s="3">
        <v>413.7</v>
      </c>
      <c r="M31" s="3">
        <v>260.89999999999998</v>
      </c>
      <c r="N31" s="170">
        <v>0.59</v>
      </c>
      <c r="O31" s="40"/>
      <c r="Q31" s="246"/>
      <c r="S31" s="244"/>
      <c r="T31" s="1"/>
      <c r="U31" s="1"/>
      <c r="V31" s="1"/>
      <c r="W31" s="1"/>
      <c r="X31" s="1"/>
      <c r="Y31" s="1"/>
    </row>
    <row r="32" spans="2:25" ht="15" customHeight="1">
      <c r="B32" s="35"/>
      <c r="C32" s="233" t="s">
        <v>64</v>
      </c>
      <c r="D32" s="239"/>
      <c r="E32" s="229"/>
      <c r="F32" s="48"/>
      <c r="G32" s="48"/>
      <c r="H32" s="48"/>
      <c r="I32" s="48"/>
      <c r="J32" s="240"/>
      <c r="K32" s="4"/>
      <c r="L32" s="48"/>
      <c r="M32" s="48"/>
      <c r="N32" s="240"/>
      <c r="O32" s="40"/>
      <c r="Q32" s="246"/>
    </row>
    <row r="33" spans="2:25" ht="15" customHeight="1">
      <c r="B33" s="35"/>
      <c r="C33" s="8" t="s">
        <v>11</v>
      </c>
      <c r="D33" s="9" t="s">
        <v>7</v>
      </c>
      <c r="E33" s="169">
        <v>153.80000000000001</v>
      </c>
      <c r="F33" s="3">
        <v>175.9</v>
      </c>
      <c r="G33" s="3">
        <v>146.5</v>
      </c>
      <c r="H33" s="3">
        <v>129.4</v>
      </c>
      <c r="I33" s="3">
        <v>96</v>
      </c>
      <c r="J33" s="170">
        <v>0.6</v>
      </c>
      <c r="K33" s="4">
        <v>-0.13</v>
      </c>
      <c r="L33" s="3">
        <v>329.7</v>
      </c>
      <c r="M33" s="3">
        <v>227.6</v>
      </c>
      <c r="N33" s="170">
        <v>0.45</v>
      </c>
      <c r="O33" s="40"/>
      <c r="P33" s="203"/>
      <c r="Q33" s="246"/>
      <c r="S33" s="244"/>
      <c r="T33" s="1"/>
      <c r="U33" s="1"/>
      <c r="V33" s="1"/>
      <c r="W33" s="1"/>
      <c r="X33" s="1"/>
      <c r="Y33" s="1"/>
    </row>
    <row r="34" spans="2:25" ht="15" customHeight="1">
      <c r="B34" s="35"/>
      <c r="C34" s="8" t="s">
        <v>0</v>
      </c>
      <c r="D34" s="9" t="s">
        <v>7</v>
      </c>
      <c r="E34" s="169">
        <v>92.5</v>
      </c>
      <c r="F34" s="3">
        <v>105.7</v>
      </c>
      <c r="G34" s="3">
        <v>89.2</v>
      </c>
      <c r="H34" s="3">
        <v>75.7</v>
      </c>
      <c r="I34" s="3">
        <v>58.4</v>
      </c>
      <c r="J34" s="170">
        <v>0.57999999999999996</v>
      </c>
      <c r="K34" s="4">
        <v>-0.13</v>
      </c>
      <c r="L34" s="3">
        <v>198.2</v>
      </c>
      <c r="M34" s="3">
        <v>137</v>
      </c>
      <c r="N34" s="170">
        <v>0.45</v>
      </c>
      <c r="O34" s="40"/>
      <c r="Q34" s="246"/>
      <c r="S34" s="244"/>
      <c r="T34" s="1"/>
      <c r="U34" s="1"/>
      <c r="V34" s="1"/>
      <c r="W34" s="1"/>
      <c r="X34" s="1"/>
      <c r="Y34" s="1"/>
    </row>
    <row r="35" spans="2:25" ht="15" customHeight="1">
      <c r="B35" s="35"/>
      <c r="C35" s="8" t="s">
        <v>1</v>
      </c>
      <c r="D35" s="9" t="s">
        <v>7</v>
      </c>
      <c r="E35" s="169">
        <v>46.4</v>
      </c>
      <c r="F35" s="3">
        <v>53.4</v>
      </c>
      <c r="G35" s="3">
        <v>46.3</v>
      </c>
      <c r="H35" s="3">
        <v>35.5</v>
      </c>
      <c r="I35" s="3">
        <v>30</v>
      </c>
      <c r="J35" s="170">
        <v>0.55000000000000004</v>
      </c>
      <c r="K35" s="4">
        <v>-0.13</v>
      </c>
      <c r="L35" s="3">
        <v>99.8</v>
      </c>
      <c r="M35" s="3">
        <v>70.400000000000006</v>
      </c>
      <c r="N35" s="170">
        <v>0.42</v>
      </c>
      <c r="O35" s="40"/>
      <c r="Q35" s="246"/>
      <c r="S35" s="244"/>
      <c r="T35" s="1"/>
      <c r="U35" s="1"/>
      <c r="V35" s="1"/>
      <c r="W35" s="1"/>
      <c r="X35" s="1"/>
      <c r="Y35" s="1"/>
    </row>
    <row r="36" spans="2:25" ht="15" customHeight="1">
      <c r="B36" s="35"/>
      <c r="C36" s="233"/>
      <c r="D36" s="239"/>
      <c r="E36" s="229"/>
      <c r="F36" s="48"/>
      <c r="G36" s="48"/>
      <c r="H36" s="48"/>
      <c r="I36" s="48"/>
      <c r="J36" s="240"/>
      <c r="K36" s="4"/>
      <c r="L36" s="48"/>
      <c r="M36" s="48"/>
      <c r="N36" s="240"/>
      <c r="O36" s="40"/>
      <c r="Q36" s="246"/>
    </row>
    <row r="37" spans="2:25" ht="15" customHeight="1">
      <c r="B37" s="35"/>
      <c r="C37" s="233" t="s">
        <v>180</v>
      </c>
      <c r="D37" s="239"/>
      <c r="E37" s="229"/>
      <c r="F37" s="48"/>
      <c r="G37" s="48"/>
      <c r="H37" s="48"/>
      <c r="I37" s="48"/>
      <c r="J37" s="240"/>
      <c r="K37" s="4"/>
      <c r="L37" s="48"/>
      <c r="M37" s="48"/>
      <c r="N37" s="240"/>
      <c r="O37" s="40"/>
      <c r="Q37" s="246"/>
    </row>
    <row r="38" spans="2:25" ht="15" customHeight="1">
      <c r="B38" s="35"/>
      <c r="C38" s="20" t="s">
        <v>176</v>
      </c>
      <c r="D38" s="9" t="s">
        <v>7</v>
      </c>
      <c r="E38" s="169">
        <v>1437.1</v>
      </c>
      <c r="F38" s="3">
        <v>1131.0999999999999</v>
      </c>
      <c r="G38" s="3">
        <v>754.3</v>
      </c>
      <c r="H38" s="3">
        <v>884.9</v>
      </c>
      <c r="I38" s="3">
        <v>548</v>
      </c>
      <c r="J38" s="170">
        <v>1.62</v>
      </c>
      <c r="K38" s="4">
        <v>0.27</v>
      </c>
      <c r="L38" s="3">
        <v>2568.1999999999998</v>
      </c>
      <c r="M38" s="3">
        <v>1229.3</v>
      </c>
      <c r="N38" s="170">
        <v>1.0900000000000001</v>
      </c>
      <c r="O38" s="40"/>
      <c r="Q38" s="246"/>
      <c r="S38" s="244"/>
      <c r="T38" s="1"/>
      <c r="U38" s="1"/>
      <c r="V38" s="1"/>
      <c r="W38" s="1"/>
      <c r="X38" s="1"/>
      <c r="Y38" s="1"/>
    </row>
    <row r="39" spans="2:25" ht="15" customHeight="1">
      <c r="B39" s="35"/>
      <c r="C39" s="8" t="s">
        <v>41</v>
      </c>
      <c r="D39" s="9" t="s">
        <v>7</v>
      </c>
      <c r="E39" s="169">
        <v>662.5</v>
      </c>
      <c r="F39" s="3">
        <v>434.7</v>
      </c>
      <c r="G39" s="3">
        <v>311.2</v>
      </c>
      <c r="H39" s="3">
        <v>448.5</v>
      </c>
      <c r="I39" s="3">
        <v>195.7</v>
      </c>
      <c r="J39" s="170">
        <v>2.39</v>
      </c>
      <c r="K39" s="4">
        <v>0.52</v>
      </c>
      <c r="L39" s="3">
        <v>1097.2</v>
      </c>
      <c r="M39" s="3">
        <v>435.6</v>
      </c>
      <c r="N39" s="170">
        <v>1.52</v>
      </c>
      <c r="O39" s="40"/>
      <c r="Q39" s="246"/>
      <c r="S39" s="244"/>
      <c r="T39" s="1"/>
      <c r="U39" s="1"/>
      <c r="V39" s="1"/>
      <c r="W39" s="1"/>
      <c r="X39" s="1"/>
      <c r="Y39" s="1"/>
    </row>
    <row r="40" spans="2:25" ht="15" customHeight="1">
      <c r="B40" s="35"/>
      <c r="C40" s="8" t="s">
        <v>42</v>
      </c>
      <c r="D40" s="9" t="s">
        <v>7</v>
      </c>
      <c r="E40" s="169">
        <v>462.1</v>
      </c>
      <c r="F40" s="3">
        <v>267.2</v>
      </c>
      <c r="G40" s="3">
        <v>258.2</v>
      </c>
      <c r="H40" s="3">
        <v>261.7</v>
      </c>
      <c r="I40" s="3">
        <v>160.9</v>
      </c>
      <c r="J40" s="170">
        <v>1.87</v>
      </c>
      <c r="K40" s="4">
        <v>0.73</v>
      </c>
      <c r="L40" s="3">
        <v>729.3</v>
      </c>
      <c r="M40" s="3">
        <v>383.4</v>
      </c>
      <c r="N40" s="170">
        <v>0.9</v>
      </c>
      <c r="O40" s="40"/>
      <c r="Q40" s="246"/>
      <c r="S40" s="244"/>
      <c r="T40" s="1"/>
      <c r="U40" s="1"/>
      <c r="V40" s="1"/>
      <c r="W40" s="1"/>
      <c r="X40" s="1"/>
      <c r="Y40" s="1"/>
    </row>
    <row r="41" spans="2:25" ht="15" customHeight="1">
      <c r="B41" s="35"/>
      <c r="C41" s="8"/>
      <c r="D41" s="16"/>
      <c r="E41" s="174"/>
      <c r="F41" s="5"/>
      <c r="G41" s="5"/>
      <c r="H41" s="5"/>
      <c r="I41" s="5"/>
      <c r="J41" s="168"/>
      <c r="K41" s="4"/>
      <c r="L41" s="5"/>
      <c r="M41" s="5"/>
      <c r="N41" s="168"/>
      <c r="O41" s="40"/>
      <c r="Q41" s="246"/>
    </row>
    <row r="42" spans="2:25" ht="15" customHeight="1">
      <c r="B42" s="35"/>
      <c r="C42" s="233" t="s">
        <v>182</v>
      </c>
      <c r="D42" s="239"/>
      <c r="E42" s="229"/>
      <c r="F42" s="48"/>
      <c r="G42" s="48"/>
      <c r="H42" s="48"/>
      <c r="I42" s="48"/>
      <c r="J42" s="240"/>
      <c r="K42" s="4"/>
      <c r="L42" s="48"/>
      <c r="M42" s="48"/>
      <c r="N42" s="240"/>
      <c r="O42" s="40"/>
      <c r="Q42" s="246"/>
    </row>
    <row r="43" spans="2:25" ht="15" customHeight="1">
      <c r="B43" s="35"/>
      <c r="C43" s="9" t="s">
        <v>176</v>
      </c>
      <c r="D43" s="9" t="s">
        <v>7</v>
      </c>
      <c r="E43" s="169">
        <v>116.1</v>
      </c>
      <c r="F43" s="3">
        <v>221.5</v>
      </c>
      <c r="G43" s="3">
        <v>370.8</v>
      </c>
      <c r="H43" s="3">
        <v>341</v>
      </c>
      <c r="I43" s="3">
        <v>210.5</v>
      </c>
      <c r="J43" s="170">
        <v>-0.45</v>
      </c>
      <c r="K43" s="4">
        <v>-0.48</v>
      </c>
      <c r="L43" s="3">
        <v>337.6</v>
      </c>
      <c r="M43" s="3">
        <v>459.2</v>
      </c>
      <c r="N43" s="170">
        <v>-0.26</v>
      </c>
      <c r="O43" s="40"/>
      <c r="Q43" s="246"/>
      <c r="S43" s="244"/>
      <c r="T43" s="1"/>
      <c r="U43" s="1"/>
      <c r="V43" s="1"/>
      <c r="W43" s="1"/>
      <c r="X43" s="1"/>
      <c r="Y43" s="1"/>
    </row>
    <row r="44" spans="2:25" ht="15" customHeight="1">
      <c r="B44" s="35"/>
      <c r="C44" s="8" t="s">
        <v>41</v>
      </c>
      <c r="D44" s="9" t="s">
        <v>7</v>
      </c>
      <c r="E44" s="169">
        <v>36</v>
      </c>
      <c r="F44" s="3">
        <v>101.9</v>
      </c>
      <c r="G44" s="3">
        <v>176.3</v>
      </c>
      <c r="H44" s="3">
        <v>105</v>
      </c>
      <c r="I44" s="3">
        <v>84.2</v>
      </c>
      <c r="J44" s="170">
        <v>-0.56999999999999995</v>
      </c>
      <c r="K44" s="4">
        <v>-0.65</v>
      </c>
      <c r="L44" s="3">
        <v>137.9</v>
      </c>
      <c r="M44" s="3">
        <v>146.30000000000001</v>
      </c>
      <c r="N44" s="170">
        <v>-0.06</v>
      </c>
      <c r="O44" s="40"/>
      <c r="Q44" s="246"/>
      <c r="S44" s="244"/>
      <c r="T44" s="1"/>
      <c r="U44" s="1"/>
      <c r="V44" s="1"/>
      <c r="W44" s="1"/>
      <c r="X44" s="1"/>
      <c r="Y44" s="1"/>
    </row>
    <row r="45" spans="2:25" ht="15" customHeight="1">
      <c r="B45" s="35"/>
      <c r="C45" s="8" t="s">
        <v>42</v>
      </c>
      <c r="D45" s="9" t="s">
        <v>7</v>
      </c>
      <c r="E45" s="169">
        <v>74.400000000000006</v>
      </c>
      <c r="F45" s="3">
        <v>101.3</v>
      </c>
      <c r="G45" s="3">
        <v>172.8</v>
      </c>
      <c r="H45" s="3">
        <v>214.6</v>
      </c>
      <c r="I45" s="3">
        <v>123.1</v>
      </c>
      <c r="J45" s="170">
        <v>-0.4</v>
      </c>
      <c r="K45" s="4">
        <v>-0.27</v>
      </c>
      <c r="L45" s="3">
        <v>175.7</v>
      </c>
      <c r="M45" s="3">
        <v>292.3</v>
      </c>
      <c r="N45" s="170">
        <v>-0.4</v>
      </c>
      <c r="O45" s="40"/>
      <c r="Q45" s="246"/>
      <c r="S45" s="244"/>
      <c r="T45" s="1"/>
      <c r="U45" s="1"/>
      <c r="V45" s="1"/>
      <c r="W45" s="1"/>
      <c r="X45" s="1"/>
      <c r="Y45" s="1"/>
    </row>
    <row r="46" spans="2:25" ht="15" customHeight="1">
      <c r="B46" s="35"/>
      <c r="C46" s="232"/>
      <c r="D46" s="210"/>
      <c r="E46" s="211"/>
      <c r="F46" s="212"/>
      <c r="G46" s="212"/>
      <c r="H46" s="212"/>
      <c r="I46" s="212"/>
      <c r="J46" s="213"/>
      <c r="K46" s="214"/>
      <c r="L46" s="212"/>
      <c r="M46" s="212"/>
      <c r="N46" s="213"/>
      <c r="O46" s="40"/>
      <c r="Q46" s="246"/>
    </row>
    <row r="47" spans="2:25" ht="15" customHeight="1">
      <c r="B47" s="35"/>
      <c r="C47" s="233" t="s">
        <v>90</v>
      </c>
      <c r="D47" s="218"/>
      <c r="E47" s="234"/>
      <c r="F47" s="218"/>
      <c r="G47" s="218"/>
      <c r="H47" s="218"/>
      <c r="I47" s="218"/>
      <c r="J47" s="234"/>
      <c r="K47" s="218"/>
      <c r="L47" s="218"/>
      <c r="M47" s="218"/>
      <c r="N47" s="234"/>
      <c r="O47" s="40"/>
      <c r="Q47" s="246"/>
    </row>
    <row r="48" spans="2:25" ht="15" customHeight="1">
      <c r="B48" s="35"/>
      <c r="C48" s="9" t="s">
        <v>0</v>
      </c>
      <c r="D48" s="17" t="s">
        <v>27</v>
      </c>
      <c r="E48" s="171">
        <v>1189</v>
      </c>
      <c r="F48" s="5">
        <v>1142</v>
      </c>
      <c r="G48" s="5">
        <v>862</v>
      </c>
      <c r="H48" s="5">
        <v>900</v>
      </c>
      <c r="I48" s="5">
        <v>798</v>
      </c>
      <c r="J48" s="170">
        <v>0.49</v>
      </c>
      <c r="K48" s="4">
        <v>0.04</v>
      </c>
      <c r="L48" s="5">
        <v>1170</v>
      </c>
      <c r="M48" s="5">
        <v>873</v>
      </c>
      <c r="N48" s="170">
        <v>0.34</v>
      </c>
      <c r="O48" s="40"/>
      <c r="Q48" s="246"/>
      <c r="S48" s="244"/>
      <c r="T48" s="1"/>
      <c r="U48" s="1"/>
      <c r="V48" s="1"/>
      <c r="W48" s="1"/>
      <c r="X48" s="1"/>
      <c r="Y48" s="1"/>
    </row>
    <row r="49" spans="2:25" ht="15" customHeight="1">
      <c r="B49" s="35"/>
      <c r="C49" s="9" t="s">
        <v>1</v>
      </c>
      <c r="D49" s="17" t="s">
        <v>27</v>
      </c>
      <c r="E49" s="171">
        <v>2767</v>
      </c>
      <c r="F49" s="5">
        <v>2424</v>
      </c>
      <c r="G49" s="5">
        <v>2341</v>
      </c>
      <c r="H49" s="5">
        <v>2160</v>
      </c>
      <c r="I49" s="5">
        <v>2120</v>
      </c>
      <c r="J49" s="170">
        <v>0.31</v>
      </c>
      <c r="K49" s="4">
        <v>0.14000000000000001</v>
      </c>
      <c r="L49" s="5">
        <v>2641</v>
      </c>
      <c r="M49" s="5">
        <v>2165</v>
      </c>
      <c r="N49" s="170">
        <v>0.22</v>
      </c>
      <c r="O49" s="40"/>
      <c r="Q49" s="246"/>
      <c r="S49" s="244"/>
      <c r="T49" s="1"/>
      <c r="U49" s="1"/>
      <c r="V49" s="1"/>
      <c r="W49" s="1"/>
      <c r="X49" s="1"/>
      <c r="Y49" s="1"/>
    </row>
    <row r="50" spans="2:25" ht="15" customHeight="1">
      <c r="B50" s="35"/>
      <c r="C50" s="9" t="s">
        <v>2</v>
      </c>
      <c r="D50" s="17" t="s">
        <v>27</v>
      </c>
      <c r="E50" s="171">
        <v>26758</v>
      </c>
      <c r="F50" s="5">
        <v>20224</v>
      </c>
      <c r="G50" s="5">
        <v>14430</v>
      </c>
      <c r="H50" s="5">
        <v>9851</v>
      </c>
      <c r="I50" s="5">
        <v>8947</v>
      </c>
      <c r="J50" s="170">
        <v>1.99</v>
      </c>
      <c r="K50" s="4">
        <v>0.32</v>
      </c>
      <c r="L50" s="5">
        <v>24377</v>
      </c>
      <c r="M50" s="5">
        <v>8804</v>
      </c>
      <c r="N50" s="170">
        <v>1.77</v>
      </c>
      <c r="O50" s="40"/>
      <c r="Q50" s="246"/>
      <c r="S50" s="244"/>
      <c r="T50" s="1"/>
      <c r="U50" s="1"/>
      <c r="V50" s="1"/>
      <c r="W50" s="1"/>
      <c r="X50" s="1"/>
      <c r="Y50" s="1"/>
    </row>
    <row r="51" spans="2:25" ht="15" customHeight="1">
      <c r="B51" s="35"/>
      <c r="C51" s="9" t="s">
        <v>43</v>
      </c>
      <c r="D51" s="17" t="s">
        <v>27</v>
      </c>
      <c r="E51" s="171">
        <v>5966</v>
      </c>
      <c r="F51" s="5">
        <v>4465</v>
      </c>
      <c r="G51" s="5">
        <v>1751</v>
      </c>
      <c r="H51" s="5">
        <v>1634</v>
      </c>
      <c r="I51" s="5">
        <v>1586</v>
      </c>
      <c r="J51" s="170">
        <v>2.76</v>
      </c>
      <c r="K51" s="4">
        <v>0.34</v>
      </c>
      <c r="L51" s="5">
        <v>5398</v>
      </c>
      <c r="M51" s="5">
        <v>1525</v>
      </c>
      <c r="N51" s="170">
        <v>2.54</v>
      </c>
      <c r="O51" s="40"/>
      <c r="Q51" s="246"/>
      <c r="S51" s="244"/>
      <c r="T51" s="1"/>
      <c r="U51" s="1"/>
      <c r="V51" s="1"/>
      <c r="W51" s="1"/>
      <c r="X51" s="1"/>
      <c r="Y51" s="1"/>
    </row>
    <row r="52" spans="2:25" ht="15" customHeight="1">
      <c r="B52" s="35"/>
      <c r="C52" s="9" t="s">
        <v>44</v>
      </c>
      <c r="D52" s="17" t="s">
        <v>27</v>
      </c>
      <c r="E52" s="171">
        <v>519</v>
      </c>
      <c r="F52" s="5">
        <v>292</v>
      </c>
      <c r="G52" s="5">
        <v>246</v>
      </c>
      <c r="H52" s="5">
        <v>246</v>
      </c>
      <c r="I52" s="5">
        <v>250</v>
      </c>
      <c r="J52" s="170">
        <v>1.08</v>
      </c>
      <c r="K52" s="4">
        <v>0.78</v>
      </c>
      <c r="L52" s="5">
        <v>366</v>
      </c>
      <c r="M52" s="5">
        <v>241</v>
      </c>
      <c r="N52" s="170">
        <v>0.52</v>
      </c>
      <c r="O52" s="40"/>
      <c r="Q52" s="246"/>
      <c r="S52" s="244"/>
      <c r="T52" s="1"/>
      <c r="U52" s="1"/>
      <c r="V52" s="1"/>
      <c r="W52" s="1"/>
      <c r="X52" s="1"/>
      <c r="Y52" s="1"/>
    </row>
    <row r="53" spans="2:25" ht="15" customHeight="1">
      <c r="B53" s="35"/>
      <c r="C53" s="9" t="s">
        <v>3</v>
      </c>
      <c r="D53" s="17" t="s">
        <v>27</v>
      </c>
      <c r="E53" s="171">
        <v>1821</v>
      </c>
      <c r="F53" s="5">
        <v>1737</v>
      </c>
      <c r="G53" s="5">
        <v>1855</v>
      </c>
      <c r="H53" s="5">
        <v>1897</v>
      </c>
      <c r="I53" s="5">
        <v>1726</v>
      </c>
      <c r="J53" s="170">
        <v>0.05</v>
      </c>
      <c r="K53" s="4">
        <v>0.05</v>
      </c>
      <c r="L53" s="5">
        <v>1792</v>
      </c>
      <c r="M53" s="5">
        <v>1639</v>
      </c>
      <c r="N53" s="170">
        <v>0.09</v>
      </c>
      <c r="O53" s="40"/>
      <c r="Q53" s="246"/>
      <c r="S53" s="244"/>
      <c r="T53" s="1"/>
      <c r="U53" s="1"/>
      <c r="V53" s="1"/>
      <c r="W53" s="1"/>
      <c r="X53" s="1"/>
      <c r="Y53" s="1"/>
    </row>
    <row r="54" spans="2:25" ht="15" customHeight="1">
      <c r="B54" s="35"/>
      <c r="C54" s="9" t="s">
        <v>91</v>
      </c>
      <c r="D54" s="17" t="s">
        <v>32</v>
      </c>
      <c r="E54" s="173">
        <v>14.09</v>
      </c>
      <c r="F54" s="98">
        <v>14.96</v>
      </c>
      <c r="G54" s="98">
        <v>15.8</v>
      </c>
      <c r="H54" s="98">
        <v>16.84</v>
      </c>
      <c r="I54" s="98">
        <v>18.079999999999998</v>
      </c>
      <c r="J54" s="170">
        <v>-0.22</v>
      </c>
      <c r="K54" s="4">
        <v>-0.06</v>
      </c>
      <c r="L54" s="98">
        <v>14.41</v>
      </c>
      <c r="M54" s="98">
        <v>16.440000000000001</v>
      </c>
      <c r="N54" s="170">
        <v>-0.12</v>
      </c>
      <c r="O54" s="40"/>
      <c r="Q54" s="246"/>
      <c r="S54" s="244"/>
      <c r="T54" s="1"/>
      <c r="U54" s="1"/>
      <c r="V54" s="1"/>
      <c r="W54" s="1"/>
      <c r="X54" s="1"/>
      <c r="Y54" s="1"/>
    </row>
    <row r="55" spans="2:25" ht="15" customHeight="1">
      <c r="B55" s="35"/>
      <c r="C55" s="9" t="s">
        <v>92</v>
      </c>
      <c r="D55" s="17" t="s">
        <v>95</v>
      </c>
      <c r="E55" s="171">
        <v>3407</v>
      </c>
      <c r="F55" s="5">
        <v>2219</v>
      </c>
      <c r="G55" s="5">
        <v>2503</v>
      </c>
      <c r="H55" s="5">
        <v>1747</v>
      </c>
      <c r="I55" s="5">
        <v>1757</v>
      </c>
      <c r="J55" s="170">
        <v>0.94</v>
      </c>
      <c r="K55" s="4">
        <v>0.54</v>
      </c>
      <c r="L55" s="5">
        <v>2884</v>
      </c>
      <c r="M55" s="5">
        <v>1956</v>
      </c>
      <c r="N55" s="170">
        <v>0.47</v>
      </c>
      <c r="O55" s="40"/>
      <c r="Q55" s="246"/>
      <c r="S55" s="244"/>
      <c r="T55" s="1"/>
      <c r="U55" s="1"/>
      <c r="V55" s="1"/>
      <c r="W55" s="1"/>
      <c r="X55" s="1"/>
      <c r="Y55" s="1"/>
    </row>
    <row r="56" spans="2:25" ht="15" customHeight="1">
      <c r="B56" s="35"/>
      <c r="C56" s="9" t="s">
        <v>94</v>
      </c>
      <c r="D56" s="17" t="s">
        <v>95</v>
      </c>
      <c r="E56" s="171">
        <v>47865</v>
      </c>
      <c r="F56" s="5">
        <v>33184</v>
      </c>
      <c r="G56" s="5">
        <v>39569</v>
      </c>
      <c r="H56" s="5">
        <v>29595</v>
      </c>
      <c r="I56" s="5">
        <v>31765</v>
      </c>
      <c r="J56" s="170">
        <v>0.51</v>
      </c>
      <c r="K56" s="4">
        <v>0.44</v>
      </c>
      <c r="L56" s="5">
        <v>41400</v>
      </c>
      <c r="M56" s="5">
        <v>32166</v>
      </c>
      <c r="N56" s="170">
        <v>0.28999999999999998</v>
      </c>
      <c r="O56" s="40"/>
      <c r="Q56" s="246"/>
      <c r="S56" s="244"/>
      <c r="T56" s="1"/>
      <c r="U56" s="1"/>
      <c r="V56" s="1"/>
      <c r="W56" s="1"/>
      <c r="X56" s="1"/>
      <c r="Y56" s="1"/>
    </row>
    <row r="57" spans="2:25" ht="15" customHeight="1">
      <c r="B57" s="35"/>
      <c r="C57" s="9" t="s">
        <v>92</v>
      </c>
      <c r="D57" s="17" t="s">
        <v>93</v>
      </c>
      <c r="E57" s="171">
        <v>7390</v>
      </c>
      <c r="F57" s="5">
        <v>5774</v>
      </c>
      <c r="G57" s="5">
        <v>6067</v>
      </c>
      <c r="H57" s="5">
        <v>3447</v>
      </c>
      <c r="I57" s="5">
        <v>4920</v>
      </c>
      <c r="J57" s="170">
        <v>0.5</v>
      </c>
      <c r="K57" s="4">
        <v>0.28000000000000003</v>
      </c>
      <c r="L57" s="5">
        <v>6750</v>
      </c>
      <c r="M57" s="5">
        <v>5520</v>
      </c>
      <c r="N57" s="170">
        <v>0.22</v>
      </c>
      <c r="O57" s="40"/>
      <c r="Q57" s="246"/>
      <c r="S57" s="244"/>
      <c r="T57" s="1"/>
      <c r="U57" s="1"/>
      <c r="V57" s="1"/>
      <c r="W57" s="1"/>
      <c r="X57" s="1"/>
      <c r="Y57" s="1"/>
    </row>
    <row r="58" spans="2:25" ht="15" customHeight="1">
      <c r="B58" s="35"/>
      <c r="C58" s="9" t="s">
        <v>94</v>
      </c>
      <c r="D58" s="17" t="s">
        <v>93</v>
      </c>
      <c r="E58" s="171">
        <v>103837</v>
      </c>
      <c r="F58" s="5">
        <v>86348</v>
      </c>
      <c r="G58" s="5">
        <v>95917</v>
      </c>
      <c r="H58" s="5">
        <v>58388</v>
      </c>
      <c r="I58" s="5">
        <v>88937</v>
      </c>
      <c r="J58" s="170">
        <v>0.17</v>
      </c>
      <c r="K58" s="4">
        <v>0.2</v>
      </c>
      <c r="L58" s="5">
        <v>96908</v>
      </c>
      <c r="M58" s="5">
        <v>90776</v>
      </c>
      <c r="N58" s="170">
        <v>7.0000000000000007E-2</v>
      </c>
      <c r="O58" s="40"/>
      <c r="Q58" s="246"/>
      <c r="S58" s="244"/>
      <c r="T58" s="1"/>
      <c r="U58" s="1"/>
      <c r="V58" s="1"/>
      <c r="W58" s="1"/>
      <c r="X58" s="1"/>
      <c r="Y58" s="1"/>
    </row>
    <row r="59" spans="2:25" ht="7.5" customHeight="1">
      <c r="B59" s="36"/>
      <c r="C59" s="12"/>
      <c r="D59" s="12"/>
      <c r="E59" s="12"/>
      <c r="F59" s="12"/>
      <c r="G59" s="12"/>
      <c r="H59" s="12"/>
      <c r="I59" s="12"/>
      <c r="J59" s="241"/>
      <c r="K59" s="12"/>
      <c r="L59" s="12"/>
      <c r="M59" s="12"/>
      <c r="N59" s="241"/>
      <c r="O59" s="41"/>
      <c r="Q59" s="246"/>
    </row>
    <row r="60" spans="2:25" s="33" customFormat="1" ht="15" customHeight="1">
      <c r="C60" s="247"/>
    </row>
    <row r="61" spans="2:25" s="33" customFormat="1" ht="15" customHeight="1">
      <c r="C61" s="247"/>
    </row>
    <row r="62" spans="2:25" s="33" customFormat="1" ht="15" customHeight="1">
      <c r="F62" s="248"/>
    </row>
    <row r="63" spans="2:25" s="33" customFormat="1" ht="15" customHeight="1"/>
    <row r="64" spans="2:25" s="33" customFormat="1" ht="15" customHeight="1"/>
    <row r="65" spans="6:14" s="33" customFormat="1" ht="15" customHeight="1"/>
    <row r="66" spans="6:14" s="33" customFormat="1" ht="15" customHeight="1">
      <c r="F66" s="248"/>
    </row>
    <row r="67" spans="6:14" s="33" customFormat="1" ht="15" customHeight="1"/>
    <row r="68" spans="6:14" s="33" customFormat="1" ht="15" customHeight="1"/>
    <row r="69" spans="6:14" s="33" customFormat="1" ht="15" customHeight="1"/>
    <row r="70" spans="6:14" s="33" customFormat="1" ht="15" customHeight="1">
      <c r="F70" s="249"/>
      <c r="G70" s="249"/>
      <c r="H70" s="249"/>
      <c r="I70" s="249"/>
      <c r="J70" s="249"/>
      <c r="K70" s="249"/>
      <c r="L70" s="249"/>
      <c r="M70" s="249"/>
      <c r="N70" s="249"/>
    </row>
    <row r="71" spans="6:14" s="33" customFormat="1" ht="15" customHeight="1">
      <c r="F71" s="249"/>
      <c r="G71" s="249"/>
      <c r="H71" s="249"/>
      <c r="I71" s="249"/>
      <c r="J71" s="249"/>
      <c r="K71" s="249"/>
      <c r="L71" s="249"/>
      <c r="M71" s="249"/>
      <c r="N71" s="249"/>
    </row>
    <row r="72" spans="6:14" s="33" customFormat="1" ht="15" customHeight="1">
      <c r="F72" s="249"/>
      <c r="G72" s="249"/>
      <c r="H72" s="249"/>
      <c r="I72" s="249"/>
      <c r="J72" s="249"/>
      <c r="K72" s="249"/>
      <c r="L72" s="249"/>
      <c r="M72" s="249"/>
      <c r="N72" s="249"/>
    </row>
    <row r="73" spans="6:14" ht="15" customHeight="1">
      <c r="F73" s="136"/>
      <c r="G73" s="136"/>
      <c r="H73" s="136"/>
      <c r="I73" s="136"/>
      <c r="J73" s="136"/>
      <c r="K73" s="136"/>
      <c r="L73" s="136"/>
      <c r="M73" s="136"/>
      <c r="N73" s="136"/>
    </row>
    <row r="74" spans="6:14" ht="15" customHeight="1">
      <c r="F74" s="136"/>
      <c r="G74" s="136"/>
      <c r="H74" s="136"/>
      <c r="I74" s="136"/>
      <c r="J74" s="136"/>
      <c r="K74" s="136"/>
      <c r="L74" s="136"/>
      <c r="M74" s="136"/>
      <c r="N74" s="136"/>
    </row>
    <row r="75" spans="6:14" ht="15" customHeight="1">
      <c r="F75" s="136"/>
      <c r="G75" s="136"/>
      <c r="H75" s="136"/>
      <c r="I75" s="136"/>
      <c r="J75" s="136"/>
      <c r="K75" s="136"/>
      <c r="L75" s="136"/>
      <c r="M75" s="136"/>
      <c r="N75" s="136"/>
    </row>
    <row r="76" spans="6:14" ht="15" customHeight="1">
      <c r="F76" s="136"/>
      <c r="G76" s="136"/>
      <c r="H76" s="136"/>
      <c r="I76" s="136"/>
      <c r="J76" s="136"/>
      <c r="K76" s="136"/>
      <c r="L76" s="136"/>
      <c r="M76" s="136"/>
      <c r="N76" s="136"/>
    </row>
    <row r="77" spans="6:14" ht="15" customHeight="1">
      <c r="F77" s="136"/>
      <c r="G77" s="136"/>
      <c r="H77" s="136"/>
      <c r="I77" s="136"/>
      <c r="J77" s="136"/>
      <c r="K77" s="136"/>
      <c r="L77" s="136"/>
      <c r="M77" s="136"/>
      <c r="N77" s="136"/>
    </row>
    <row r="78" spans="6:14" ht="15" customHeight="1">
      <c r="F78" s="136"/>
    </row>
    <row r="79" spans="6:14" ht="15" customHeight="1">
      <c r="F79" s="136"/>
    </row>
    <row r="80" spans="6:14" ht="15" customHeight="1">
      <c r="F80" s="136"/>
    </row>
  </sheetData>
  <pageMargins left="0.7" right="0.7" top="0.75" bottom="0.75" header="0.3" footer="0.3"/>
  <ignoredErrors>
    <ignoredError sqref="E6:N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C805-B3F8-47F4-9F26-D6BF0C7DF97C}">
  <dimension ref="A1:AK57"/>
  <sheetViews>
    <sheetView workbookViewId="0"/>
  </sheetViews>
  <sheetFormatPr defaultRowHeight="12.75" outlineLevelRow="1"/>
  <sheetData>
    <row r="1" spans="1:37">
      <c r="A1" s="42">
        <f>1000</f>
        <v>1000</v>
      </c>
    </row>
    <row r="3" spans="1:37" ht="3.75" customHeight="1">
      <c r="D3" s="21"/>
      <c r="E3" s="22"/>
      <c r="F3" s="22"/>
      <c r="G3" s="109"/>
      <c r="H3" s="109"/>
      <c r="I3" s="22"/>
      <c r="J3" s="22"/>
      <c r="K3" s="22"/>
      <c r="L3" s="22"/>
      <c r="M3" s="22"/>
      <c r="N3" s="22"/>
      <c r="O3" s="22"/>
      <c r="P3" s="109"/>
      <c r="Q3" s="109"/>
      <c r="R3" s="109"/>
      <c r="S3" s="109"/>
      <c r="T3" s="109"/>
      <c r="U3" s="109"/>
      <c r="V3" s="22"/>
      <c r="W3" s="22"/>
      <c r="X3" s="22"/>
      <c r="Y3" s="23"/>
      <c r="Z3" s="156"/>
      <c r="AA3" s="19"/>
    </row>
    <row r="4" spans="1:37" ht="15.75" customHeight="1">
      <c r="D4" s="24"/>
      <c r="E4" s="7"/>
      <c r="F4" s="7"/>
      <c r="G4" s="176" t="s">
        <v>35</v>
      </c>
      <c r="H4" s="176" t="s">
        <v>33</v>
      </c>
      <c r="I4" s="176" t="s">
        <v>29</v>
      </c>
      <c r="J4" s="176" t="s">
        <v>28</v>
      </c>
      <c r="K4" s="176" t="s">
        <v>35</v>
      </c>
      <c r="L4" s="176" t="s">
        <v>33</v>
      </c>
      <c r="M4" s="176" t="s">
        <v>29</v>
      </c>
      <c r="N4" s="183" t="e">
        <f>#N/A</f>
        <v>#N/A</v>
      </c>
      <c r="O4" s="183" t="e">
        <f>#N/A</f>
        <v>#N/A</v>
      </c>
      <c r="P4" s="180" t="s">
        <v>138</v>
      </c>
      <c r="Q4" s="180" t="str">
        <f>P4</f>
        <v>H1</v>
      </c>
      <c r="R4" s="183" t="s">
        <v>145</v>
      </c>
      <c r="S4" s="141"/>
      <c r="T4" s="141"/>
      <c r="U4" s="141" t="e">
        <f>#N/A</f>
        <v>#N/A</v>
      </c>
      <c r="V4" s="180" t="s">
        <v>88</v>
      </c>
      <c r="W4" s="180" t="str">
        <f>V4</f>
        <v>FY</v>
      </c>
      <c r="X4" s="183" t="s">
        <v>97</v>
      </c>
      <c r="Y4" s="27"/>
      <c r="Z4" s="156"/>
      <c r="AA4" s="19"/>
    </row>
    <row r="5" spans="1:37" ht="15.95" customHeight="1">
      <c r="D5" s="24"/>
      <c r="E5" s="7"/>
      <c r="F5" s="7"/>
      <c r="G5" s="176"/>
      <c r="H5" s="176"/>
      <c r="I5" s="176"/>
      <c r="J5" s="176"/>
      <c r="K5" s="176"/>
      <c r="L5" s="176"/>
      <c r="M5" s="176"/>
      <c r="N5" s="183"/>
      <c r="O5" s="183"/>
      <c r="P5" s="176"/>
      <c r="Q5" s="176"/>
      <c r="R5" s="183"/>
      <c r="S5" s="141" t="e">
        <f>#N/A</f>
        <v>#N/A</v>
      </c>
      <c r="T5" s="141" t="e">
        <f>#N/A</f>
        <v>#N/A</v>
      </c>
      <c r="U5" s="141" t="e">
        <f>#N/A</f>
        <v>#N/A</v>
      </c>
      <c r="V5" s="176"/>
      <c r="W5" s="176"/>
      <c r="X5" s="183"/>
      <c r="Y5" s="27"/>
      <c r="Z5" s="156"/>
      <c r="AA5" s="19"/>
    </row>
    <row r="6" spans="1:37" ht="15.95" customHeight="1">
      <c r="D6" s="24"/>
      <c r="E6" s="7" t="s">
        <v>108</v>
      </c>
      <c r="F6" s="7"/>
      <c r="G6" s="139" t="s">
        <v>96</v>
      </c>
      <c r="H6" s="139" t="s">
        <v>96</v>
      </c>
      <c r="I6" s="139" t="s">
        <v>96</v>
      </c>
      <c r="J6" s="139" t="s">
        <v>51</v>
      </c>
      <c r="K6" s="139" t="s">
        <v>51</v>
      </c>
      <c r="L6" s="139" t="s">
        <v>51</v>
      </c>
      <c r="M6" s="91" t="s">
        <v>51</v>
      </c>
      <c r="N6" s="126" t="e">
        <f>#N/A</f>
        <v>#N/A</v>
      </c>
      <c r="O6" s="126" t="e">
        <f>#N/A</f>
        <v>#N/A</v>
      </c>
      <c r="P6" s="127">
        <v>2020</v>
      </c>
      <c r="Q6" s="127">
        <v>2019</v>
      </c>
      <c r="R6" s="126" t="s">
        <v>146</v>
      </c>
      <c r="S6" s="141" t="e">
        <f>#N/A</f>
        <v>#N/A</v>
      </c>
      <c r="T6" s="141" t="e">
        <f>#N/A</f>
        <v>#N/A</v>
      </c>
      <c r="U6" s="141" t="e">
        <f>#N/A</f>
        <v>#N/A</v>
      </c>
      <c r="V6" s="91">
        <v>2020</v>
      </c>
      <c r="W6" s="91">
        <v>2019</v>
      </c>
      <c r="X6" s="90" t="s">
        <v>89</v>
      </c>
      <c r="Y6" s="27"/>
      <c r="Z6" s="156"/>
      <c r="AA6" s="19"/>
    </row>
    <row r="7" spans="1:37" ht="15.95" customHeight="1">
      <c r="D7" s="24"/>
      <c r="E7" s="94" t="s">
        <v>77</v>
      </c>
      <c r="F7" s="47"/>
      <c r="G7" s="145" t="e">
        <f t="shared" ref="G7:M7" si="0">+G8+G14</f>
        <v>#N/A</v>
      </c>
      <c r="H7" s="61" t="e">
        <f t="shared" si="0"/>
        <v>#N/A</v>
      </c>
      <c r="I7" s="61" t="e">
        <f t="shared" si="0"/>
        <v>#N/A</v>
      </c>
      <c r="J7" s="61" t="e">
        <f t="shared" si="0"/>
        <v>#N/A</v>
      </c>
      <c r="K7" s="61" t="e">
        <f t="shared" si="0"/>
        <v>#N/A</v>
      </c>
      <c r="L7" s="61" t="e">
        <f t="shared" si="0"/>
        <v>#N/A</v>
      </c>
      <c r="M7" s="61" t="e">
        <f t="shared" si="0"/>
        <v>#N/A</v>
      </c>
      <c r="N7" s="152" t="e">
        <f t="shared" ref="N7:N18" si="1">IF(K7=0,"",(G7-K7)/K7)</f>
        <v>#N/A</v>
      </c>
      <c r="O7" s="129" t="e">
        <f>IF(H7=0,"",(G7-H7)/H7)</f>
        <v>#N/A</v>
      </c>
      <c r="P7" s="61" t="e">
        <f>+P8+P14</f>
        <v>#N/A</v>
      </c>
      <c r="Q7" s="61" t="e">
        <f>+Q8+Q14</f>
        <v>#N/A</v>
      </c>
      <c r="R7" s="129" t="e">
        <f t="shared" ref="R7:R18" si="2">IF(Q7=0,"",(P7-Q7)/Q7)</f>
        <v>#N/A</v>
      </c>
      <c r="S7" s="61" t="e">
        <f>+S8+S14</f>
        <v>#N/A</v>
      </c>
      <c r="T7" s="61" t="e">
        <f>+T8+T14</f>
        <v>#N/A</v>
      </c>
      <c r="U7" s="129" t="e">
        <f t="shared" ref="U7:U18" si="3">IF(T7=0,"",(S7-T7)/T7)</f>
        <v>#N/A</v>
      </c>
      <c r="V7" s="61" t="e">
        <f>+V8+V14</f>
        <v>#N/A</v>
      </c>
      <c r="W7" s="61" t="e">
        <f>+W8+W14</f>
        <v>#N/A</v>
      </c>
      <c r="X7" s="129" t="e">
        <f>IF(W7=0,"",(V7-W7)/W7)</f>
        <v>#N/A</v>
      </c>
      <c r="Y7" s="27"/>
      <c r="Z7" s="157" t="e">
        <f>G7+H7+I7-S7</f>
        <v>#N/A</v>
      </c>
      <c r="AA7" s="65" t="e">
        <f>SUM(J7:M7)-W7</f>
        <v>#N/A</v>
      </c>
      <c r="AC7" s="1" t="e">
        <f>#N/A</f>
        <v>#N/A</v>
      </c>
      <c r="AD7" s="1" t="e">
        <f>#N/A</f>
        <v>#N/A</v>
      </c>
      <c r="AE7" s="1" t="e">
        <f>#N/A</f>
        <v>#N/A</v>
      </c>
      <c r="AF7" s="1" t="e">
        <f>#N/A</f>
        <v>#N/A</v>
      </c>
      <c r="AG7" s="1" t="e">
        <f>#N/A</f>
        <v>#N/A</v>
      </c>
      <c r="AH7" s="1"/>
      <c r="AI7" s="1"/>
      <c r="AJ7" s="1" t="e">
        <f>#N/A</f>
        <v>#N/A</v>
      </c>
      <c r="AK7" s="1" t="e">
        <f>#N/A</f>
        <v>#N/A</v>
      </c>
    </row>
    <row r="8" spans="1:37" ht="15.95" customHeight="1">
      <c r="D8" s="24"/>
      <c r="E8" s="93" t="s">
        <v>75</v>
      </c>
      <c r="F8" s="47"/>
      <c r="G8" s="145" t="e">
        <f t="shared" ref="G8:M8" si="4">SUM(G9:G13)</f>
        <v>#N/A</v>
      </c>
      <c r="H8" s="61" t="e">
        <f t="shared" si="4"/>
        <v>#N/A</v>
      </c>
      <c r="I8" s="61" t="e">
        <f t="shared" si="4"/>
        <v>#N/A</v>
      </c>
      <c r="J8" s="61" t="e">
        <f t="shared" si="4"/>
        <v>#N/A</v>
      </c>
      <c r="K8" s="61" t="e">
        <f t="shared" si="4"/>
        <v>#N/A</v>
      </c>
      <c r="L8" s="61" t="e">
        <f t="shared" si="4"/>
        <v>#N/A</v>
      </c>
      <c r="M8" s="61" t="e">
        <f t="shared" si="4"/>
        <v>#N/A</v>
      </c>
      <c r="N8" s="152" t="e">
        <f t="shared" si="1"/>
        <v>#N/A</v>
      </c>
      <c r="O8" s="129" t="e">
        <f t="shared" ref="O8:O16" si="5">IF(H8=0,"",(G8-H8)/H8)</f>
        <v>#N/A</v>
      </c>
      <c r="P8" s="61" t="e">
        <f>SUM(P9:P13)</f>
        <v>#N/A</v>
      </c>
      <c r="Q8" s="61" t="e">
        <f>SUM(Q9:Q13)</f>
        <v>#N/A</v>
      </c>
      <c r="R8" s="129" t="e">
        <f t="shared" si="2"/>
        <v>#N/A</v>
      </c>
      <c r="S8" s="61" t="e">
        <f>SUM(S9:S13)</f>
        <v>#N/A</v>
      </c>
      <c r="T8" s="61" t="e">
        <f>SUM(T9:T13)</f>
        <v>#N/A</v>
      </c>
      <c r="U8" s="129" t="e">
        <f>IF(T8=0,"",(S8-T8)/T8)</f>
        <v>#N/A</v>
      </c>
      <c r="V8" s="61" t="e">
        <f>SUM(V9:V13)</f>
        <v>#N/A</v>
      </c>
      <c r="W8" s="61" t="e">
        <f>SUM(W9:W13)</f>
        <v>#N/A</v>
      </c>
      <c r="X8" s="49" t="e">
        <f>IF(W8=0,"",(V8-W8)/W8)</f>
        <v>#N/A</v>
      </c>
      <c r="Y8" s="27"/>
      <c r="Z8" s="157" t="e">
        <f t="shared" ref="Z8:Z48" si="6">G8+H8+I8-S8</f>
        <v>#N/A</v>
      </c>
      <c r="AA8" s="65" t="e">
        <f t="shared" ref="AA8:AA16" si="7">SUM(J8:M8)-W8</f>
        <v>#N/A</v>
      </c>
      <c r="AC8" s="1" t="e">
        <f>#N/A</f>
        <v>#N/A</v>
      </c>
      <c r="AD8" s="1" t="e">
        <f>#N/A</f>
        <v>#N/A</v>
      </c>
      <c r="AE8" s="1" t="e">
        <f>#N/A</f>
        <v>#N/A</v>
      </c>
      <c r="AF8" s="1" t="e">
        <f>#N/A</f>
        <v>#N/A</v>
      </c>
      <c r="AG8" s="1" t="e">
        <f>#N/A</f>
        <v>#N/A</v>
      </c>
      <c r="AH8" s="1"/>
      <c r="AI8" s="1"/>
      <c r="AJ8" s="1" t="e">
        <f>#N/A</f>
        <v>#N/A</v>
      </c>
      <c r="AK8" s="1" t="e">
        <f>#N/A</f>
        <v>#N/A</v>
      </c>
    </row>
    <row r="9" spans="1:37" ht="15.95" customHeight="1">
      <c r="D9" s="24"/>
      <c r="E9" s="43" t="s">
        <v>22</v>
      </c>
      <c r="F9" s="17"/>
      <c r="G9" s="146" t="e">
        <f>#N/A</f>
        <v>#N/A</v>
      </c>
      <c r="H9" s="60" t="e">
        <f>#N/A</f>
        <v>#N/A</v>
      </c>
      <c r="I9" s="60" t="e">
        <f>#N/A</f>
        <v>#N/A</v>
      </c>
      <c r="J9" s="60" t="e">
        <f>#N/A</f>
        <v>#N/A</v>
      </c>
      <c r="K9" s="60" t="e">
        <f>#N/A</f>
        <v>#N/A</v>
      </c>
      <c r="L9" s="60" t="e">
        <f>#N/A</f>
        <v>#N/A</v>
      </c>
      <c r="M9" s="60" t="e">
        <f>#N/A</f>
        <v>#N/A</v>
      </c>
      <c r="N9" s="150" t="e">
        <f t="shared" si="1"/>
        <v>#N/A</v>
      </c>
      <c r="O9" s="66" t="e">
        <f t="shared" si="5"/>
        <v>#N/A</v>
      </c>
      <c r="P9" s="60" t="e">
        <f>#N/A</f>
        <v>#N/A</v>
      </c>
      <c r="Q9" s="60" t="e">
        <f>#N/A</f>
        <v>#N/A</v>
      </c>
      <c r="R9" s="66" t="e">
        <f t="shared" si="2"/>
        <v>#N/A</v>
      </c>
      <c r="S9" s="60" t="e">
        <f>#N/A</f>
        <v>#N/A</v>
      </c>
      <c r="T9" s="60" t="e">
        <f>#N/A</f>
        <v>#N/A</v>
      </c>
      <c r="U9" s="66" t="e">
        <f t="shared" si="3"/>
        <v>#N/A</v>
      </c>
      <c r="V9" s="60" t="e">
        <f>#N/A</f>
        <v>#N/A</v>
      </c>
      <c r="W9" s="60" t="e">
        <f>#N/A</f>
        <v>#N/A</v>
      </c>
      <c r="X9" s="4" t="e">
        <f>IF(W9=0,"",(V9-W9)/W9)</f>
        <v>#N/A</v>
      </c>
      <c r="Y9" s="27"/>
      <c r="Z9" s="157" t="e">
        <f t="shared" si="6"/>
        <v>#N/A</v>
      </c>
      <c r="AA9" s="65" t="e">
        <f t="shared" si="7"/>
        <v>#N/A</v>
      </c>
    </row>
    <row r="10" spans="1:37" ht="15.95" customHeight="1">
      <c r="D10" s="24"/>
      <c r="E10" s="43" t="s">
        <v>30</v>
      </c>
      <c r="F10" s="17"/>
      <c r="G10" s="146" t="e">
        <f>#N/A</f>
        <v>#N/A</v>
      </c>
      <c r="H10" s="60" t="e">
        <f>#N/A</f>
        <v>#N/A</v>
      </c>
      <c r="I10" s="60" t="e">
        <f>#N/A</f>
        <v>#N/A</v>
      </c>
      <c r="J10" s="60" t="e">
        <f>#N/A</f>
        <v>#N/A</v>
      </c>
      <c r="K10" s="60" t="e">
        <f>#N/A</f>
        <v>#N/A</v>
      </c>
      <c r="L10" s="60" t="e">
        <f>#N/A</f>
        <v>#N/A</v>
      </c>
      <c r="M10" s="60" t="e">
        <f>#N/A</f>
        <v>#N/A</v>
      </c>
      <c r="N10" s="150" t="e">
        <f t="shared" si="1"/>
        <v>#N/A</v>
      </c>
      <c r="O10" s="66" t="e">
        <f>IF(H10=0,"",(G10-H10)/H10)</f>
        <v>#N/A</v>
      </c>
      <c r="P10" s="60" t="e">
        <f>#N/A</f>
        <v>#N/A</v>
      </c>
      <c r="Q10" s="60" t="e">
        <f>#N/A</f>
        <v>#N/A</v>
      </c>
      <c r="R10" s="66" t="e">
        <f t="shared" si="2"/>
        <v>#N/A</v>
      </c>
      <c r="S10" s="60" t="e">
        <f>#N/A</f>
        <v>#N/A</v>
      </c>
      <c r="T10" s="60" t="e">
        <f>#N/A</f>
        <v>#N/A</v>
      </c>
      <c r="U10" s="66" t="e">
        <f t="shared" si="3"/>
        <v>#N/A</v>
      </c>
      <c r="V10" s="60" t="e">
        <f>#N/A</f>
        <v>#N/A</v>
      </c>
      <c r="W10" s="60" t="e">
        <f>#N/A</f>
        <v>#N/A</v>
      </c>
      <c r="X10" s="4" t="e">
        <f>IF(W10=0,"",(V10-W10)/W10)</f>
        <v>#N/A</v>
      </c>
      <c r="Y10" s="27"/>
      <c r="Z10" s="157" t="e">
        <f t="shared" si="6"/>
        <v>#N/A</v>
      </c>
      <c r="AA10" s="65" t="e">
        <f t="shared" si="7"/>
        <v>#N/A</v>
      </c>
    </row>
    <row r="11" spans="1:37" ht="15.95" customHeight="1">
      <c r="D11" s="24"/>
      <c r="E11" s="43" t="s">
        <v>23</v>
      </c>
      <c r="F11" s="17"/>
      <c r="G11" s="146" t="e">
        <f>#N/A</f>
        <v>#N/A</v>
      </c>
      <c r="H11" s="60" t="e">
        <f>#N/A</f>
        <v>#N/A</v>
      </c>
      <c r="I11" s="60" t="e">
        <f>#N/A</f>
        <v>#N/A</v>
      </c>
      <c r="J11" s="60" t="e">
        <f>#N/A</f>
        <v>#N/A</v>
      </c>
      <c r="K11" s="60" t="e">
        <f>#N/A</f>
        <v>#N/A</v>
      </c>
      <c r="L11" s="60" t="e">
        <f>#N/A</f>
        <v>#N/A</v>
      </c>
      <c r="M11" s="60" t="e">
        <f>#N/A</f>
        <v>#N/A</v>
      </c>
      <c r="N11" s="150" t="e">
        <f t="shared" si="1"/>
        <v>#N/A</v>
      </c>
      <c r="O11" s="66" t="e">
        <f t="shared" si="5"/>
        <v>#N/A</v>
      </c>
      <c r="P11" s="60" t="e">
        <f>#N/A</f>
        <v>#N/A</v>
      </c>
      <c r="Q11" s="60" t="e">
        <f>#N/A</f>
        <v>#N/A</v>
      </c>
      <c r="R11" s="66" t="e">
        <f t="shared" si="2"/>
        <v>#N/A</v>
      </c>
      <c r="S11" s="60" t="e">
        <f>#N/A</f>
        <v>#N/A</v>
      </c>
      <c r="T11" s="60" t="e">
        <f>#N/A</f>
        <v>#N/A</v>
      </c>
      <c r="U11" s="66" t="e">
        <f t="shared" si="3"/>
        <v>#N/A</v>
      </c>
      <c r="V11" s="60" t="e">
        <f>#N/A</f>
        <v>#N/A</v>
      </c>
      <c r="W11" s="60" t="e">
        <f>#N/A</f>
        <v>#N/A</v>
      </c>
      <c r="X11" s="4" t="e">
        <f>IF(W11=0,"",(V11-W11)/W11)-1%</f>
        <v>#N/A</v>
      </c>
      <c r="Y11" s="27"/>
      <c r="Z11" s="157" t="e">
        <f t="shared" si="6"/>
        <v>#N/A</v>
      </c>
      <c r="AA11" s="65" t="e">
        <f t="shared" si="7"/>
        <v>#N/A</v>
      </c>
    </row>
    <row r="12" spans="1:37" ht="15.95" customHeight="1">
      <c r="D12" s="24"/>
      <c r="E12" s="43" t="s">
        <v>52</v>
      </c>
      <c r="F12" s="17"/>
      <c r="G12" s="146" t="e">
        <f>#N/A</f>
        <v>#N/A</v>
      </c>
      <c r="H12" s="60" t="e">
        <f>#N/A</f>
        <v>#N/A</v>
      </c>
      <c r="I12" s="60" t="e">
        <f>#N/A</f>
        <v>#N/A</v>
      </c>
      <c r="J12" s="60" t="e">
        <f>#N/A</f>
        <v>#N/A</v>
      </c>
      <c r="K12" s="60" t="e">
        <f>#N/A</f>
        <v>#N/A</v>
      </c>
      <c r="L12" s="60" t="e">
        <f>#N/A</f>
        <v>#N/A</v>
      </c>
      <c r="M12" s="60" t="e">
        <f>#N/A</f>
        <v>#N/A</v>
      </c>
      <c r="N12" s="150" t="e">
        <f t="shared" si="1"/>
        <v>#N/A</v>
      </c>
      <c r="O12" s="66" t="e">
        <f t="shared" si="5"/>
        <v>#N/A</v>
      </c>
      <c r="P12" s="60" t="e">
        <f>#N/A</f>
        <v>#N/A</v>
      </c>
      <c r="Q12" s="60" t="e">
        <f>#N/A</f>
        <v>#N/A</v>
      </c>
      <c r="R12" s="66" t="e">
        <f t="shared" si="2"/>
        <v>#N/A</v>
      </c>
      <c r="S12" s="60" t="e">
        <f>#N/A</f>
        <v>#N/A</v>
      </c>
      <c r="T12" s="60" t="e">
        <f>#N/A</f>
        <v>#N/A</v>
      </c>
      <c r="U12" s="66" t="e">
        <f t="shared" si="3"/>
        <v>#N/A</v>
      </c>
      <c r="V12" s="60" t="e">
        <f>#N/A</f>
        <v>#N/A</v>
      </c>
      <c r="W12" s="60" t="e">
        <f>#N/A</f>
        <v>#N/A</v>
      </c>
      <c r="X12" s="4" t="e">
        <f>IF(W12=0,"",(V12-W12)/W12)-1%</f>
        <v>#N/A</v>
      </c>
      <c r="Y12" s="27"/>
      <c r="Z12" s="157" t="e">
        <f t="shared" si="6"/>
        <v>#N/A</v>
      </c>
      <c r="AA12" s="65" t="e">
        <f t="shared" si="7"/>
        <v>#N/A</v>
      </c>
    </row>
    <row r="13" spans="1:37" ht="15.95" customHeight="1">
      <c r="D13" s="24"/>
      <c r="E13" s="43" t="s">
        <v>159</v>
      </c>
      <c r="F13" s="17"/>
      <c r="G13" s="146" t="e">
        <f>#N/A</f>
        <v>#N/A</v>
      </c>
      <c r="H13" s="60" t="e">
        <f>#N/A</f>
        <v>#N/A</v>
      </c>
      <c r="I13" s="60" t="e">
        <f>#N/A</f>
        <v>#N/A</v>
      </c>
      <c r="J13" s="60" t="e">
        <f>#N/A</f>
        <v>#N/A</v>
      </c>
      <c r="K13" s="60" t="e">
        <f>#N/A</f>
        <v>#N/A</v>
      </c>
      <c r="L13" s="60" t="e">
        <f>#N/A</f>
        <v>#N/A</v>
      </c>
      <c r="M13" s="60" t="e">
        <f>#N/A</f>
        <v>#N/A</v>
      </c>
      <c r="N13" s="150" t="e">
        <f t="shared" si="1"/>
        <v>#N/A</v>
      </c>
      <c r="O13" s="66" t="e">
        <f t="shared" si="5"/>
        <v>#N/A</v>
      </c>
      <c r="P13" s="60" t="e">
        <f>#N/A</f>
        <v>#N/A</v>
      </c>
      <c r="Q13" s="60" t="e">
        <f>#N/A</f>
        <v>#N/A</v>
      </c>
      <c r="R13" s="66" t="e">
        <f t="shared" si="2"/>
        <v>#N/A</v>
      </c>
      <c r="S13" s="60" t="e">
        <f>#N/A</f>
        <v>#N/A</v>
      </c>
      <c r="T13" s="60" t="e">
        <f>#N/A</f>
        <v>#N/A</v>
      </c>
      <c r="U13" s="66" t="e">
        <f>IF(T13=0,"",(S13-T13)/T13)</f>
        <v>#N/A</v>
      </c>
      <c r="V13" s="60" t="e">
        <f>#N/A</f>
        <v>#N/A</v>
      </c>
      <c r="W13" s="60" t="e">
        <f>#N/A</f>
        <v>#N/A</v>
      </c>
      <c r="X13" s="4" t="e">
        <f t="shared" ref="X13:X18" si="8">IF(W13=0,"",(V13-W13)/W13)</f>
        <v>#N/A</v>
      </c>
      <c r="Y13" s="27"/>
      <c r="Z13" s="157" t="e">
        <f t="shared" si="6"/>
        <v>#N/A</v>
      </c>
      <c r="AA13" s="65" t="e">
        <f t="shared" si="7"/>
        <v>#N/A</v>
      </c>
    </row>
    <row r="14" spans="1:37" ht="15.95" customHeight="1">
      <c r="D14" s="24"/>
      <c r="E14" s="94" t="s">
        <v>17</v>
      </c>
      <c r="F14" s="47"/>
      <c r="G14" s="145" t="e">
        <f t="shared" ref="G14:M14" si="9">+G15+G16</f>
        <v>#N/A</v>
      </c>
      <c r="H14" s="61" t="e">
        <f t="shared" si="9"/>
        <v>#N/A</v>
      </c>
      <c r="I14" s="61" t="e">
        <f t="shared" si="9"/>
        <v>#N/A</v>
      </c>
      <c r="J14" s="61" t="e">
        <f t="shared" si="9"/>
        <v>#N/A</v>
      </c>
      <c r="K14" s="61" t="e">
        <f t="shared" si="9"/>
        <v>#N/A</v>
      </c>
      <c r="L14" s="61" t="e">
        <f t="shared" si="9"/>
        <v>#N/A</v>
      </c>
      <c r="M14" s="61" t="e">
        <f t="shared" si="9"/>
        <v>#N/A</v>
      </c>
      <c r="N14" s="152" t="e">
        <f t="shared" si="1"/>
        <v>#N/A</v>
      </c>
      <c r="O14" s="129" t="e">
        <f t="shared" si="5"/>
        <v>#N/A</v>
      </c>
      <c r="P14" s="61" t="e">
        <f>+P15+P16</f>
        <v>#N/A</v>
      </c>
      <c r="Q14" s="61" t="e">
        <f>+Q15+Q16</f>
        <v>#N/A</v>
      </c>
      <c r="R14" s="129" t="e">
        <f t="shared" si="2"/>
        <v>#N/A</v>
      </c>
      <c r="S14" s="61" t="e">
        <f>+S15+S16</f>
        <v>#N/A</v>
      </c>
      <c r="T14" s="61" t="e">
        <f>+T15+T16</f>
        <v>#N/A</v>
      </c>
      <c r="U14" s="129" t="e">
        <f t="shared" si="3"/>
        <v>#N/A</v>
      </c>
      <c r="V14" s="61" t="e">
        <f>+V15+V16</f>
        <v>#N/A</v>
      </c>
      <c r="W14" s="61" t="e">
        <f>+W15+W16</f>
        <v>#N/A</v>
      </c>
      <c r="X14" s="49" t="e">
        <f t="shared" si="8"/>
        <v>#N/A</v>
      </c>
      <c r="Y14" s="27"/>
      <c r="Z14" s="157" t="e">
        <f t="shared" si="6"/>
        <v>#N/A</v>
      </c>
      <c r="AA14" s="65" t="e">
        <f t="shared" si="7"/>
        <v>#N/A</v>
      </c>
      <c r="AC14" s="1" t="e">
        <f>#N/A</f>
        <v>#N/A</v>
      </c>
      <c r="AD14" s="1" t="e">
        <f>#N/A</f>
        <v>#N/A</v>
      </c>
      <c r="AE14" s="1" t="e">
        <f>#N/A</f>
        <v>#N/A</v>
      </c>
      <c r="AF14" s="1" t="e">
        <f>#N/A</f>
        <v>#N/A</v>
      </c>
      <c r="AG14" s="1" t="e">
        <f>#N/A</f>
        <v>#N/A</v>
      </c>
      <c r="AJ14" s="1" t="e">
        <f>#N/A</f>
        <v>#N/A</v>
      </c>
      <c r="AK14" s="1" t="e">
        <f>#N/A</f>
        <v>#N/A</v>
      </c>
    </row>
    <row r="15" spans="1:37" ht="15.95" customHeight="1">
      <c r="D15" s="24"/>
      <c r="E15" s="95" t="s">
        <v>167</v>
      </c>
      <c r="F15" s="47"/>
      <c r="G15" s="146" t="e">
        <f>#N/A</f>
        <v>#N/A</v>
      </c>
      <c r="H15" s="60" t="e">
        <f>#N/A</f>
        <v>#N/A</v>
      </c>
      <c r="I15" s="60" t="e">
        <f>#N/A</f>
        <v>#N/A</v>
      </c>
      <c r="J15" s="60" t="e">
        <f>#N/A</f>
        <v>#N/A</v>
      </c>
      <c r="K15" s="60" t="e">
        <f>#N/A</f>
        <v>#N/A</v>
      </c>
      <c r="L15" s="60" t="e">
        <f>#N/A</f>
        <v>#N/A</v>
      </c>
      <c r="M15" s="60" t="e">
        <f>#N/A</f>
        <v>#N/A</v>
      </c>
      <c r="N15" s="150" t="e">
        <f t="shared" si="1"/>
        <v>#N/A</v>
      </c>
      <c r="O15" s="66" t="e">
        <f t="shared" si="5"/>
        <v>#N/A</v>
      </c>
      <c r="P15" s="60" t="e">
        <f>#N/A</f>
        <v>#N/A</v>
      </c>
      <c r="Q15" s="60" t="e">
        <f>#N/A</f>
        <v>#N/A</v>
      </c>
      <c r="R15" s="66" t="e">
        <f t="shared" si="2"/>
        <v>#N/A</v>
      </c>
      <c r="S15" s="60" t="e">
        <f>#N/A</f>
        <v>#N/A</v>
      </c>
      <c r="T15" s="60" t="e">
        <f>#N/A</f>
        <v>#N/A</v>
      </c>
      <c r="U15" s="66" t="e">
        <f t="shared" si="3"/>
        <v>#N/A</v>
      </c>
      <c r="V15" s="60" t="e">
        <f>#N/A</f>
        <v>#N/A</v>
      </c>
      <c r="W15" s="60" t="e">
        <f>#N/A</f>
        <v>#N/A</v>
      </c>
      <c r="X15" s="4" t="e">
        <f t="shared" si="8"/>
        <v>#N/A</v>
      </c>
      <c r="Y15" s="27"/>
      <c r="Z15" s="157" t="e">
        <f t="shared" si="6"/>
        <v>#N/A</v>
      </c>
      <c r="AA15" s="65" t="e">
        <f t="shared" si="7"/>
        <v>#N/A</v>
      </c>
    </row>
    <row r="16" spans="1:37" ht="15.95" customHeight="1">
      <c r="D16" s="24"/>
      <c r="E16" s="95" t="s">
        <v>112</v>
      </c>
      <c r="F16" s="17"/>
      <c r="G16" s="146" t="e">
        <f>#N/A</f>
        <v>#N/A</v>
      </c>
      <c r="H16" s="60" t="e">
        <f>#N/A</f>
        <v>#N/A</v>
      </c>
      <c r="I16" s="60" t="e">
        <f>#N/A</f>
        <v>#N/A</v>
      </c>
      <c r="J16" s="60" t="e">
        <f>#N/A</f>
        <v>#N/A</v>
      </c>
      <c r="K16" s="60" t="e">
        <f>#N/A</f>
        <v>#N/A</v>
      </c>
      <c r="L16" s="60" t="e">
        <f>#N/A</f>
        <v>#N/A</v>
      </c>
      <c r="M16" s="60" t="e">
        <f>#N/A</f>
        <v>#N/A</v>
      </c>
      <c r="N16" s="150" t="e">
        <f t="shared" si="1"/>
        <v>#N/A</v>
      </c>
      <c r="O16" s="66" t="e">
        <f t="shared" si="5"/>
        <v>#N/A</v>
      </c>
      <c r="P16" s="60" t="e">
        <f>#N/A</f>
        <v>#N/A</v>
      </c>
      <c r="Q16" s="60" t="e">
        <f>#N/A</f>
        <v>#N/A</v>
      </c>
      <c r="R16" s="66" t="e">
        <f t="shared" si="2"/>
        <v>#N/A</v>
      </c>
      <c r="S16" s="60" t="e">
        <f>#N/A</f>
        <v>#N/A</v>
      </c>
      <c r="T16" s="60" t="e">
        <f>#N/A</f>
        <v>#N/A</v>
      </c>
      <c r="U16" s="66" t="e">
        <f t="shared" si="3"/>
        <v>#N/A</v>
      </c>
      <c r="V16" s="60" t="e">
        <f>#N/A</f>
        <v>#N/A</v>
      </c>
      <c r="W16" s="60" t="e">
        <f>#N/A</f>
        <v>#N/A</v>
      </c>
      <c r="X16" s="4" t="e">
        <f t="shared" si="8"/>
        <v>#N/A</v>
      </c>
      <c r="Y16" s="27"/>
      <c r="Z16" s="157" t="e">
        <f>G16+H16+I16-S16</f>
        <v>#N/A</v>
      </c>
      <c r="AA16" s="65" t="e">
        <f t="shared" si="7"/>
        <v>#N/A</v>
      </c>
    </row>
    <row r="17" spans="4:37" ht="15.95" hidden="1" customHeight="1" outlineLevel="1">
      <c r="D17" s="24"/>
      <c r="E17" s="94" t="s">
        <v>148</v>
      </c>
      <c r="F17" s="17"/>
      <c r="G17" s="135" t="e">
        <f t="shared" ref="G17:M17" si="10">G18</f>
        <v>#N/A</v>
      </c>
      <c r="H17" s="135" t="e">
        <f t="shared" si="10"/>
        <v>#N/A</v>
      </c>
      <c r="I17" s="135" t="e">
        <f t="shared" si="10"/>
        <v>#N/A</v>
      </c>
      <c r="J17" s="135" t="e">
        <f t="shared" si="10"/>
        <v>#N/A</v>
      </c>
      <c r="K17" s="135" t="e">
        <f t="shared" si="10"/>
        <v>#N/A</v>
      </c>
      <c r="L17" s="135" t="e">
        <f t="shared" si="10"/>
        <v>#N/A</v>
      </c>
      <c r="M17" s="135" t="e">
        <f t="shared" si="10"/>
        <v>#N/A</v>
      </c>
      <c r="N17" s="66" t="e">
        <f t="shared" si="1"/>
        <v>#N/A</v>
      </c>
      <c r="O17" s="66" t="e">
        <f>IF(I17=0,"",(H17-I17)/I17)</f>
        <v>#N/A</v>
      </c>
      <c r="P17" s="135" t="e">
        <f>P18</f>
        <v>#N/A</v>
      </c>
      <c r="Q17" s="135" t="e">
        <f>Q18</f>
        <v>#N/A</v>
      </c>
      <c r="R17" s="66" t="e">
        <f t="shared" si="2"/>
        <v>#N/A</v>
      </c>
      <c r="S17" s="135" t="e">
        <f>S18</f>
        <v>#N/A</v>
      </c>
      <c r="T17" s="135" t="e">
        <f>T18</f>
        <v>#N/A</v>
      </c>
      <c r="U17" s="66" t="e">
        <f t="shared" si="3"/>
        <v>#N/A</v>
      </c>
      <c r="V17" s="135" t="e">
        <f>V18</f>
        <v>#N/A</v>
      </c>
      <c r="W17" s="135" t="e">
        <f>W18</f>
        <v>#N/A</v>
      </c>
      <c r="X17" s="4" t="e">
        <f t="shared" si="8"/>
        <v>#N/A</v>
      </c>
      <c r="Y17" s="27"/>
      <c r="Z17" s="157" t="e">
        <f t="shared" si="6"/>
        <v>#N/A</v>
      </c>
      <c r="AA17" s="65"/>
    </row>
    <row r="18" spans="4:37" ht="15.95" hidden="1" customHeight="1" outlineLevel="1">
      <c r="D18" s="24"/>
      <c r="E18" s="95" t="s">
        <v>149</v>
      </c>
      <c r="F18" s="17"/>
      <c r="G18" s="135" t="e">
        <f>#N/A</f>
        <v>#N/A</v>
      </c>
      <c r="H18" s="135" t="e">
        <f>#N/A</f>
        <v>#N/A</v>
      </c>
      <c r="I18" s="135" t="e">
        <f>#N/A</f>
        <v>#N/A</v>
      </c>
      <c r="J18" s="135" t="e">
        <f>#N/A</f>
        <v>#N/A</v>
      </c>
      <c r="K18" s="135" t="e">
        <f>#N/A</f>
        <v>#N/A</v>
      </c>
      <c r="L18" s="135" t="e">
        <f>#N/A</f>
        <v>#N/A</v>
      </c>
      <c r="M18" s="135" t="e">
        <f>#N/A</f>
        <v>#N/A</v>
      </c>
      <c r="N18" s="66" t="e">
        <f t="shared" si="1"/>
        <v>#N/A</v>
      </c>
      <c r="O18" s="66" t="e">
        <f>IF(I18=0,"",(H18-I18)/I18)</f>
        <v>#N/A</v>
      </c>
      <c r="P18" s="135" t="e">
        <f>#N/A</f>
        <v>#N/A</v>
      </c>
      <c r="Q18" s="135" t="e">
        <f>#N/A</f>
        <v>#N/A</v>
      </c>
      <c r="R18" s="66" t="e">
        <f t="shared" si="2"/>
        <v>#N/A</v>
      </c>
      <c r="S18" s="135" t="e">
        <f>#N/A</f>
        <v>#N/A</v>
      </c>
      <c r="T18" s="135" t="e">
        <f>#N/A</f>
        <v>#N/A</v>
      </c>
      <c r="U18" s="66" t="e">
        <f t="shared" si="3"/>
        <v>#N/A</v>
      </c>
      <c r="V18" s="135" t="e">
        <f>#N/A</f>
        <v>#N/A</v>
      </c>
      <c r="W18" s="135" t="e">
        <f>#N/A</f>
        <v>#N/A</v>
      </c>
      <c r="X18" s="4" t="e">
        <f t="shared" si="8"/>
        <v>#N/A</v>
      </c>
      <c r="Y18" s="27"/>
      <c r="Z18" s="157" t="e">
        <f t="shared" si="6"/>
        <v>#N/A</v>
      </c>
      <c r="AA18" s="65"/>
    </row>
    <row r="19" spans="4:37" ht="15.95" customHeight="1" collapsed="1">
      <c r="D19" s="24"/>
      <c r="E19" s="130" t="s">
        <v>109</v>
      </c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27"/>
      <c r="Z19" s="157">
        <f t="shared" si="6"/>
        <v>0</v>
      </c>
      <c r="AA19" s="65"/>
    </row>
    <row r="20" spans="4:37" ht="15.95" customHeight="1">
      <c r="D20" s="24"/>
      <c r="E20" s="94" t="s">
        <v>78</v>
      </c>
      <c r="F20" s="47"/>
      <c r="G20" s="145" t="e">
        <f t="shared" ref="G20:M20" si="11">+G21+G27</f>
        <v>#N/A</v>
      </c>
      <c r="H20" s="61" t="e">
        <f t="shared" si="11"/>
        <v>#N/A</v>
      </c>
      <c r="I20" s="61" t="e">
        <f t="shared" si="11"/>
        <v>#N/A</v>
      </c>
      <c r="J20" s="61" t="e">
        <f t="shared" si="11"/>
        <v>#N/A</v>
      </c>
      <c r="K20" s="61" t="e">
        <f t="shared" si="11"/>
        <v>#N/A</v>
      </c>
      <c r="L20" s="61" t="e">
        <f t="shared" si="11"/>
        <v>#N/A</v>
      </c>
      <c r="M20" s="61" t="e">
        <f t="shared" si="11"/>
        <v>#N/A</v>
      </c>
      <c r="N20" s="152" t="e">
        <f t="shared" ref="N20:N31" si="12">IF(K20=0,"",(G20-K20)/K20)</f>
        <v>#N/A</v>
      </c>
      <c r="O20" s="129" t="e">
        <f t="shared" ref="O20:O29" si="13">IF(H20=0,"",(G20-H20)/H20)</f>
        <v>#N/A</v>
      </c>
      <c r="P20" s="61" t="e">
        <f>+P21+P27</f>
        <v>#N/A</v>
      </c>
      <c r="Q20" s="61" t="e">
        <f>+Q21+Q27</f>
        <v>#N/A</v>
      </c>
      <c r="R20" s="129" t="e">
        <f t="shared" ref="R20:R31" si="14">IF(Q20=0,"",(P20-Q20)/Q20)</f>
        <v>#N/A</v>
      </c>
      <c r="S20" s="61" t="e">
        <f>+S21+S27</f>
        <v>#N/A</v>
      </c>
      <c r="T20" s="61" t="e">
        <f>+T21+T27</f>
        <v>#N/A</v>
      </c>
      <c r="U20" s="129" t="e">
        <f t="shared" ref="U20:U31" si="15">IF(T20=0,"",(S20-T20)/T20)</f>
        <v>#N/A</v>
      </c>
      <c r="V20" s="61" t="e">
        <f>+V21+V27</f>
        <v>#N/A</v>
      </c>
      <c r="W20" s="61" t="e">
        <f>+W21+W27</f>
        <v>#N/A</v>
      </c>
      <c r="X20" s="129" t="e">
        <f>IF(W20=0,"",(V20-W20)/W20)</f>
        <v>#N/A</v>
      </c>
      <c r="Y20" s="27"/>
      <c r="Z20" s="157" t="e">
        <f t="shared" si="6"/>
        <v>#N/A</v>
      </c>
      <c r="AA20" s="65" t="e">
        <f>SUM(J20:M20)-W20</f>
        <v>#N/A</v>
      </c>
      <c r="AC20" s="1" t="e">
        <f>#N/A</f>
        <v>#N/A</v>
      </c>
      <c r="AD20" s="1" t="e">
        <f>#N/A</f>
        <v>#N/A</v>
      </c>
      <c r="AE20" s="1" t="e">
        <f>#N/A</f>
        <v>#N/A</v>
      </c>
      <c r="AF20" s="1" t="e">
        <f>#N/A</f>
        <v>#N/A</v>
      </c>
      <c r="AG20" s="1" t="e">
        <f>#N/A</f>
        <v>#N/A</v>
      </c>
      <c r="AH20" s="1"/>
      <c r="AI20" s="1"/>
      <c r="AJ20" s="1" t="e">
        <f>#N/A</f>
        <v>#N/A</v>
      </c>
      <c r="AK20" s="1" t="e">
        <f>#N/A</f>
        <v>#N/A</v>
      </c>
    </row>
    <row r="21" spans="4:37" ht="15.95" customHeight="1">
      <c r="D21" s="24"/>
      <c r="E21" s="93" t="s">
        <v>75</v>
      </c>
      <c r="F21" s="47"/>
      <c r="G21" s="145" t="e">
        <f t="shared" ref="G21:M21" si="16">SUM(G22:G26)</f>
        <v>#N/A</v>
      </c>
      <c r="H21" s="61" t="e">
        <f t="shared" si="16"/>
        <v>#N/A</v>
      </c>
      <c r="I21" s="61" t="e">
        <f t="shared" si="16"/>
        <v>#N/A</v>
      </c>
      <c r="J21" s="61" t="e">
        <f t="shared" si="16"/>
        <v>#N/A</v>
      </c>
      <c r="K21" s="61" t="e">
        <f t="shared" si="16"/>
        <v>#N/A</v>
      </c>
      <c r="L21" s="61" t="e">
        <f t="shared" si="16"/>
        <v>#N/A</v>
      </c>
      <c r="M21" s="61" t="e">
        <f t="shared" si="16"/>
        <v>#N/A</v>
      </c>
      <c r="N21" s="152" t="e">
        <f t="shared" si="12"/>
        <v>#N/A</v>
      </c>
      <c r="O21" s="129" t="e">
        <f t="shared" si="13"/>
        <v>#N/A</v>
      </c>
      <c r="P21" s="61" t="e">
        <f>SUM(P22:P26)</f>
        <v>#N/A</v>
      </c>
      <c r="Q21" s="61" t="e">
        <f>SUM(Q22:Q26)</f>
        <v>#N/A</v>
      </c>
      <c r="R21" s="129" t="e">
        <f t="shared" si="14"/>
        <v>#N/A</v>
      </c>
      <c r="S21" s="61" t="e">
        <f>SUM(S22:S26)</f>
        <v>#N/A</v>
      </c>
      <c r="T21" s="61" t="e">
        <f>SUM(T22:T26)</f>
        <v>#N/A</v>
      </c>
      <c r="U21" s="129" t="e">
        <f t="shared" si="15"/>
        <v>#N/A</v>
      </c>
      <c r="V21" s="61" t="e">
        <f>SUM(V22:V26)</f>
        <v>#N/A</v>
      </c>
      <c r="W21" s="61" t="e">
        <f>SUM(W22:W26)</f>
        <v>#N/A</v>
      </c>
      <c r="X21" s="49" t="e">
        <f>IF(W21=0,"",(V21-W21)/W21)</f>
        <v>#N/A</v>
      </c>
      <c r="Y21" s="27"/>
      <c r="Z21" s="157" t="e">
        <f t="shared" si="6"/>
        <v>#N/A</v>
      </c>
      <c r="AA21" s="65" t="e">
        <f t="shared" ref="AA21:AA29" si="17">SUM(J21:M21)-W21</f>
        <v>#N/A</v>
      </c>
      <c r="AC21" s="1" t="e">
        <f>#N/A</f>
        <v>#N/A</v>
      </c>
      <c r="AD21" s="1" t="e">
        <f>#N/A</f>
        <v>#N/A</v>
      </c>
      <c r="AE21" s="1" t="e">
        <f>#N/A</f>
        <v>#N/A</v>
      </c>
      <c r="AF21" s="1" t="e">
        <f>#N/A</f>
        <v>#N/A</v>
      </c>
      <c r="AG21" s="1" t="e">
        <f>#N/A</f>
        <v>#N/A</v>
      </c>
      <c r="AH21" s="1"/>
      <c r="AI21" s="1"/>
      <c r="AJ21" s="1" t="e">
        <f>#N/A</f>
        <v>#N/A</v>
      </c>
      <c r="AK21" s="1" t="e">
        <f>#N/A</f>
        <v>#N/A</v>
      </c>
    </row>
    <row r="22" spans="4:37" ht="15.95" customHeight="1">
      <c r="D22" s="24"/>
      <c r="E22" s="43" t="s">
        <v>22</v>
      </c>
      <c r="F22" s="17"/>
      <c r="G22" s="146" t="e">
        <f>#N/A</f>
        <v>#N/A</v>
      </c>
      <c r="H22" s="60" t="e">
        <f>#N/A</f>
        <v>#N/A</v>
      </c>
      <c r="I22" s="60" t="e">
        <f>#N/A</f>
        <v>#N/A</v>
      </c>
      <c r="J22" s="60" t="e">
        <f>#N/A</f>
        <v>#N/A</v>
      </c>
      <c r="K22" s="60" t="e">
        <f>#N/A</f>
        <v>#N/A</v>
      </c>
      <c r="L22" s="60" t="e">
        <f>#N/A</f>
        <v>#N/A</v>
      </c>
      <c r="M22" s="60" t="e">
        <f>#N/A</f>
        <v>#N/A</v>
      </c>
      <c r="N22" s="150" t="e">
        <f t="shared" si="12"/>
        <v>#N/A</v>
      </c>
      <c r="O22" s="66" t="e">
        <f t="shared" si="13"/>
        <v>#N/A</v>
      </c>
      <c r="P22" s="60" t="e">
        <f>#N/A</f>
        <v>#N/A</v>
      </c>
      <c r="Q22" s="60" t="e">
        <f>#N/A</f>
        <v>#N/A</v>
      </c>
      <c r="R22" s="66" t="e">
        <f t="shared" si="14"/>
        <v>#N/A</v>
      </c>
      <c r="S22" s="60" t="e">
        <f>#N/A</f>
        <v>#N/A</v>
      </c>
      <c r="T22" s="60" t="e">
        <f>#N/A</f>
        <v>#N/A</v>
      </c>
      <c r="U22" s="66" t="e">
        <f t="shared" si="15"/>
        <v>#N/A</v>
      </c>
      <c r="V22" s="60" t="e">
        <f>#N/A</f>
        <v>#N/A</v>
      </c>
      <c r="W22" s="60" t="e">
        <f>#N/A</f>
        <v>#N/A</v>
      </c>
      <c r="X22" s="4" t="e">
        <f>IF(W22=0,"",(V22-W22)/W22)</f>
        <v>#N/A</v>
      </c>
      <c r="Y22" s="27"/>
      <c r="Z22" s="157" t="e">
        <f t="shared" si="6"/>
        <v>#N/A</v>
      </c>
      <c r="AA22" s="65" t="e">
        <f t="shared" si="17"/>
        <v>#N/A</v>
      </c>
    </row>
    <row r="23" spans="4:37" ht="15.95" customHeight="1">
      <c r="D23" s="24"/>
      <c r="E23" s="43" t="s">
        <v>30</v>
      </c>
      <c r="F23" s="17"/>
      <c r="G23" s="146" t="e">
        <f>#N/A</f>
        <v>#N/A</v>
      </c>
      <c r="H23" s="60" t="e">
        <f>#N/A</f>
        <v>#N/A</v>
      </c>
      <c r="I23" s="60" t="e">
        <f>#N/A</f>
        <v>#N/A</v>
      </c>
      <c r="J23" s="60" t="e">
        <f>#N/A</f>
        <v>#N/A</v>
      </c>
      <c r="K23" s="60" t="e">
        <f>#N/A</f>
        <v>#N/A</v>
      </c>
      <c r="L23" s="60" t="e">
        <f>#N/A</f>
        <v>#N/A</v>
      </c>
      <c r="M23" s="60" t="e">
        <f>#N/A</f>
        <v>#N/A</v>
      </c>
      <c r="N23" s="150" t="e">
        <f t="shared" si="12"/>
        <v>#N/A</v>
      </c>
      <c r="O23" s="66" t="e">
        <f t="shared" si="13"/>
        <v>#N/A</v>
      </c>
      <c r="P23" s="60" t="e">
        <f>#N/A</f>
        <v>#N/A</v>
      </c>
      <c r="Q23" s="60" t="e">
        <f>#N/A</f>
        <v>#N/A</v>
      </c>
      <c r="R23" s="66" t="e">
        <f t="shared" si="14"/>
        <v>#N/A</v>
      </c>
      <c r="S23" s="60" t="e">
        <f>#N/A</f>
        <v>#N/A</v>
      </c>
      <c r="T23" s="60" t="e">
        <f>#N/A</f>
        <v>#N/A</v>
      </c>
      <c r="U23" s="66" t="e">
        <f t="shared" si="15"/>
        <v>#N/A</v>
      </c>
      <c r="V23" s="60" t="e">
        <f>#N/A</f>
        <v>#N/A</v>
      </c>
      <c r="W23" s="60" t="e">
        <f>#N/A</f>
        <v>#N/A</v>
      </c>
      <c r="X23" s="4" t="e">
        <f>IF(W23=0,"",(V23-W23)/W23)</f>
        <v>#N/A</v>
      </c>
      <c r="Y23" s="27"/>
      <c r="Z23" s="157" t="e">
        <f t="shared" si="6"/>
        <v>#N/A</v>
      </c>
      <c r="AA23" s="65" t="e">
        <f t="shared" si="17"/>
        <v>#N/A</v>
      </c>
    </row>
    <row r="24" spans="4:37" ht="15.95" customHeight="1">
      <c r="D24" s="24"/>
      <c r="E24" s="43" t="s">
        <v>23</v>
      </c>
      <c r="F24" s="17"/>
      <c r="G24" s="146" t="e">
        <f>#N/A</f>
        <v>#N/A</v>
      </c>
      <c r="H24" s="60" t="e">
        <f>#N/A</f>
        <v>#N/A</v>
      </c>
      <c r="I24" s="60" t="e">
        <f>#N/A</f>
        <v>#N/A</v>
      </c>
      <c r="J24" s="60" t="e">
        <f>#N/A</f>
        <v>#N/A</v>
      </c>
      <c r="K24" s="60" t="e">
        <f>#N/A</f>
        <v>#N/A</v>
      </c>
      <c r="L24" s="60" t="e">
        <f>#N/A</f>
        <v>#N/A</v>
      </c>
      <c r="M24" s="60" t="e">
        <f>#N/A</f>
        <v>#N/A</v>
      </c>
      <c r="N24" s="150" t="e">
        <f t="shared" si="12"/>
        <v>#N/A</v>
      </c>
      <c r="O24" s="66" t="e">
        <f t="shared" si="13"/>
        <v>#N/A</v>
      </c>
      <c r="P24" s="60" t="e">
        <f>#N/A</f>
        <v>#N/A</v>
      </c>
      <c r="Q24" s="60" t="e">
        <f>#N/A</f>
        <v>#N/A</v>
      </c>
      <c r="R24" s="66" t="e">
        <f t="shared" si="14"/>
        <v>#N/A</v>
      </c>
      <c r="S24" s="60" t="e">
        <f>#N/A</f>
        <v>#N/A</v>
      </c>
      <c r="T24" s="60" t="e">
        <f>#N/A</f>
        <v>#N/A</v>
      </c>
      <c r="U24" s="66" t="e">
        <f t="shared" si="15"/>
        <v>#N/A</v>
      </c>
      <c r="V24" s="60" t="e">
        <f>#N/A</f>
        <v>#N/A</v>
      </c>
      <c r="W24" s="60" t="e">
        <f>#N/A</f>
        <v>#N/A</v>
      </c>
      <c r="X24" s="4" t="e">
        <f>IF(W24=0,"",(V24-W24)/W24)-1%</f>
        <v>#N/A</v>
      </c>
      <c r="Y24" s="27"/>
      <c r="Z24" s="157" t="e">
        <f t="shared" si="6"/>
        <v>#N/A</v>
      </c>
      <c r="AA24" s="65" t="e">
        <f t="shared" si="17"/>
        <v>#N/A</v>
      </c>
    </row>
    <row r="25" spans="4:37" ht="15.95" customHeight="1">
      <c r="D25" s="24"/>
      <c r="E25" s="43" t="s">
        <v>52</v>
      </c>
      <c r="F25" s="17"/>
      <c r="G25" s="146" t="e">
        <f>#N/A</f>
        <v>#N/A</v>
      </c>
      <c r="H25" s="60" t="e">
        <f>#N/A</f>
        <v>#N/A</v>
      </c>
      <c r="I25" s="60" t="e">
        <f>#N/A</f>
        <v>#N/A</v>
      </c>
      <c r="J25" s="60" t="e">
        <f>#N/A</f>
        <v>#N/A</v>
      </c>
      <c r="K25" s="60" t="e">
        <f>#N/A</f>
        <v>#N/A</v>
      </c>
      <c r="L25" s="60" t="e">
        <f>#N/A</f>
        <v>#N/A</v>
      </c>
      <c r="M25" s="60" t="e">
        <f>#N/A</f>
        <v>#N/A</v>
      </c>
      <c r="N25" s="150" t="e">
        <f t="shared" si="12"/>
        <v>#N/A</v>
      </c>
      <c r="O25" s="66" t="e">
        <f t="shared" si="13"/>
        <v>#N/A</v>
      </c>
      <c r="P25" s="60" t="e">
        <f>#N/A</f>
        <v>#N/A</v>
      </c>
      <c r="Q25" s="60" t="e">
        <f>#N/A</f>
        <v>#N/A</v>
      </c>
      <c r="R25" s="66" t="e">
        <f t="shared" si="14"/>
        <v>#N/A</v>
      </c>
      <c r="S25" s="60" t="e">
        <f>#N/A</f>
        <v>#N/A</v>
      </c>
      <c r="T25" s="60" t="e">
        <f>#N/A</f>
        <v>#N/A</v>
      </c>
      <c r="U25" s="66" t="e">
        <f t="shared" si="15"/>
        <v>#N/A</v>
      </c>
      <c r="V25" s="60" t="e">
        <f>#N/A</f>
        <v>#N/A</v>
      </c>
      <c r="W25" s="60" t="e">
        <f>#N/A</f>
        <v>#N/A</v>
      </c>
      <c r="X25" s="4" t="e">
        <f>IF(W25=0,"",(V25-W25)/W25)-1%</f>
        <v>#N/A</v>
      </c>
      <c r="Y25" s="27"/>
      <c r="Z25" s="157" t="e">
        <f t="shared" si="6"/>
        <v>#N/A</v>
      </c>
      <c r="AA25" s="65" t="e">
        <f t="shared" si="17"/>
        <v>#N/A</v>
      </c>
    </row>
    <row r="26" spans="4:37" ht="15.95" customHeight="1">
      <c r="D26" s="24"/>
      <c r="E26" s="43" t="s">
        <v>159</v>
      </c>
      <c r="F26" s="17"/>
      <c r="G26" s="146" t="e">
        <f>#N/A</f>
        <v>#N/A</v>
      </c>
      <c r="H26" s="60" t="e">
        <f>#N/A</f>
        <v>#N/A</v>
      </c>
      <c r="I26" s="60" t="e">
        <f>#N/A</f>
        <v>#N/A</v>
      </c>
      <c r="J26" s="60" t="e">
        <f>#N/A</f>
        <v>#N/A</v>
      </c>
      <c r="K26" s="60" t="e">
        <f>#N/A</f>
        <v>#N/A</v>
      </c>
      <c r="L26" s="60" t="e">
        <f>#N/A</f>
        <v>#N/A</v>
      </c>
      <c r="M26" s="60" t="e">
        <f>#N/A</f>
        <v>#N/A</v>
      </c>
      <c r="N26" s="150" t="e">
        <f t="shared" si="12"/>
        <v>#N/A</v>
      </c>
      <c r="O26" s="66" t="e">
        <f t="shared" si="13"/>
        <v>#N/A</v>
      </c>
      <c r="P26" s="60" t="e">
        <f>#N/A</f>
        <v>#N/A</v>
      </c>
      <c r="Q26" s="60" t="e">
        <f>#N/A</f>
        <v>#N/A</v>
      </c>
      <c r="R26" s="66" t="e">
        <f t="shared" si="14"/>
        <v>#N/A</v>
      </c>
      <c r="S26" s="60" t="e">
        <f>#N/A</f>
        <v>#N/A</v>
      </c>
      <c r="T26" s="60" t="e">
        <f>#N/A</f>
        <v>#N/A</v>
      </c>
      <c r="U26" s="66" t="e">
        <f t="shared" si="15"/>
        <v>#N/A</v>
      </c>
      <c r="V26" s="60" t="e">
        <f>#N/A</f>
        <v>#N/A</v>
      </c>
      <c r="W26" s="60" t="e">
        <f>#N/A</f>
        <v>#N/A</v>
      </c>
      <c r="X26" s="4" t="e">
        <f t="shared" ref="X26:X31" si="18">IF(W26=0,"",(V26-W26)/W26)</f>
        <v>#N/A</v>
      </c>
      <c r="Y26" s="27"/>
      <c r="Z26" s="157" t="e">
        <f t="shared" si="6"/>
        <v>#N/A</v>
      </c>
      <c r="AA26" s="65" t="e">
        <f t="shared" si="17"/>
        <v>#N/A</v>
      </c>
    </row>
    <row r="27" spans="4:37" ht="15.95" customHeight="1">
      <c r="D27" s="24"/>
      <c r="E27" s="94" t="s">
        <v>17</v>
      </c>
      <c r="F27" s="47"/>
      <c r="G27" s="145" t="e">
        <f>+G28+G29</f>
        <v>#N/A</v>
      </c>
      <c r="H27" s="61" t="e">
        <f>+H28+H29</f>
        <v>#N/A</v>
      </c>
      <c r="I27" s="61" t="e">
        <f>+I28+I29</f>
        <v>#N/A</v>
      </c>
      <c r="J27" s="61" t="e">
        <f>+J28+J29</f>
        <v>#N/A</v>
      </c>
      <c r="K27" s="61" t="e">
        <f>+K28+K29</f>
        <v>#N/A</v>
      </c>
      <c r="L27" s="61" t="e">
        <f>+L28+L29+0.1</f>
        <v>#N/A</v>
      </c>
      <c r="M27" s="61" t="e">
        <f>+M28+M29</f>
        <v>#N/A</v>
      </c>
      <c r="N27" s="152" t="e">
        <f t="shared" si="12"/>
        <v>#N/A</v>
      </c>
      <c r="O27" s="129" t="e">
        <f t="shared" si="13"/>
        <v>#N/A</v>
      </c>
      <c r="P27" s="61" t="e">
        <f>+P28+P29</f>
        <v>#N/A</v>
      </c>
      <c r="Q27" s="61" t="e">
        <f>+Q28+Q29</f>
        <v>#N/A</v>
      </c>
      <c r="R27" s="129" t="e">
        <f t="shared" si="14"/>
        <v>#N/A</v>
      </c>
      <c r="S27" s="61" t="e">
        <f>+S28+S29</f>
        <v>#N/A</v>
      </c>
      <c r="T27" s="61" t="e">
        <f>+T28+T29</f>
        <v>#N/A</v>
      </c>
      <c r="U27" s="129" t="e">
        <f t="shared" si="15"/>
        <v>#N/A</v>
      </c>
      <c r="V27" s="61" t="e">
        <f>+V28+V29</f>
        <v>#N/A</v>
      </c>
      <c r="W27" s="61" t="e">
        <f>+W28+W29</f>
        <v>#N/A</v>
      </c>
      <c r="X27" s="49" t="e">
        <f t="shared" si="18"/>
        <v>#N/A</v>
      </c>
      <c r="Y27" s="27"/>
      <c r="Z27" s="157" t="e">
        <f t="shared" si="6"/>
        <v>#N/A</v>
      </c>
      <c r="AA27" s="65" t="e">
        <f t="shared" si="17"/>
        <v>#N/A</v>
      </c>
      <c r="AC27" s="1" t="e">
        <f>#N/A</f>
        <v>#N/A</v>
      </c>
      <c r="AD27" s="1" t="e">
        <f>#N/A</f>
        <v>#N/A</v>
      </c>
      <c r="AE27" s="1" t="e">
        <f>#N/A</f>
        <v>#N/A</v>
      </c>
      <c r="AF27" s="1" t="e">
        <f>#N/A</f>
        <v>#N/A</v>
      </c>
      <c r="AG27" s="1" t="e">
        <f>#N/A</f>
        <v>#N/A</v>
      </c>
      <c r="AJ27" s="1" t="e">
        <f>#N/A</f>
        <v>#N/A</v>
      </c>
      <c r="AK27" s="1" t="e">
        <f>#N/A</f>
        <v>#N/A</v>
      </c>
    </row>
    <row r="28" spans="4:37" ht="15.95" customHeight="1">
      <c r="D28" s="24"/>
      <c r="E28" s="95" t="s">
        <v>167</v>
      </c>
      <c r="F28" s="47"/>
      <c r="G28" s="146" t="e">
        <f>#N/A</f>
        <v>#N/A</v>
      </c>
      <c r="H28" s="60" t="e">
        <f>#N/A</f>
        <v>#N/A</v>
      </c>
      <c r="I28" s="60" t="e">
        <f>#N/A</f>
        <v>#N/A</v>
      </c>
      <c r="J28" s="60" t="e">
        <f>#N/A</f>
        <v>#N/A</v>
      </c>
      <c r="K28" s="60" t="e">
        <f>#N/A</f>
        <v>#N/A</v>
      </c>
      <c r="L28" s="60" t="e">
        <f>#N/A</f>
        <v>#N/A</v>
      </c>
      <c r="M28" s="60" t="e">
        <f>#N/A</f>
        <v>#N/A</v>
      </c>
      <c r="N28" s="150" t="e">
        <f t="shared" si="12"/>
        <v>#N/A</v>
      </c>
      <c r="O28" s="66" t="e">
        <f t="shared" si="13"/>
        <v>#N/A</v>
      </c>
      <c r="P28" s="60" t="e">
        <f>#N/A</f>
        <v>#N/A</v>
      </c>
      <c r="Q28" s="60" t="e">
        <f>#N/A</f>
        <v>#N/A</v>
      </c>
      <c r="R28" s="66" t="e">
        <f t="shared" si="14"/>
        <v>#N/A</v>
      </c>
      <c r="S28" s="60" t="e">
        <f>#N/A</f>
        <v>#N/A</v>
      </c>
      <c r="T28" s="60" t="e">
        <f>#N/A</f>
        <v>#N/A</v>
      </c>
      <c r="U28" s="66" t="e">
        <f t="shared" si="15"/>
        <v>#N/A</v>
      </c>
      <c r="V28" s="60" t="e">
        <f>#N/A</f>
        <v>#N/A</v>
      </c>
      <c r="W28" s="60" t="e">
        <f>#N/A</f>
        <v>#N/A</v>
      </c>
      <c r="X28" s="4" t="e">
        <f t="shared" si="18"/>
        <v>#N/A</v>
      </c>
      <c r="Y28" s="27"/>
      <c r="Z28" s="157" t="e">
        <f t="shared" si="6"/>
        <v>#N/A</v>
      </c>
      <c r="AA28" s="65" t="e">
        <f t="shared" si="17"/>
        <v>#N/A</v>
      </c>
    </row>
    <row r="29" spans="4:37" ht="15.95" customHeight="1">
      <c r="D29" s="24"/>
      <c r="E29" s="95" t="s">
        <v>112</v>
      </c>
      <c r="F29" s="17"/>
      <c r="G29" s="146" t="e">
        <f>#N/A</f>
        <v>#N/A</v>
      </c>
      <c r="H29" s="60" t="e">
        <f>#N/A</f>
        <v>#N/A</v>
      </c>
      <c r="I29" s="60" t="e">
        <f>#N/A</f>
        <v>#N/A</v>
      </c>
      <c r="J29" s="60" t="e">
        <f>#N/A</f>
        <v>#N/A</v>
      </c>
      <c r="K29" s="60" t="e">
        <f>#N/A</f>
        <v>#N/A</v>
      </c>
      <c r="L29" s="60" t="e">
        <f>#N/A</f>
        <v>#N/A</v>
      </c>
      <c r="M29" s="60" t="e">
        <f>#N/A</f>
        <v>#N/A</v>
      </c>
      <c r="N29" s="150" t="e">
        <f t="shared" si="12"/>
        <v>#N/A</v>
      </c>
      <c r="O29" s="66" t="e">
        <f t="shared" si="13"/>
        <v>#N/A</v>
      </c>
      <c r="P29" s="60" t="e">
        <f>#N/A</f>
        <v>#N/A</v>
      </c>
      <c r="Q29" s="60" t="e">
        <f>#N/A</f>
        <v>#N/A</v>
      </c>
      <c r="R29" s="66" t="e">
        <f t="shared" si="14"/>
        <v>#N/A</v>
      </c>
      <c r="S29" s="60" t="e">
        <f>#N/A</f>
        <v>#N/A</v>
      </c>
      <c r="T29" s="60" t="e">
        <f>#N/A</f>
        <v>#N/A</v>
      </c>
      <c r="U29" s="66" t="e">
        <f t="shared" si="15"/>
        <v>#N/A</v>
      </c>
      <c r="V29" s="60" t="e">
        <f>#N/A</f>
        <v>#N/A</v>
      </c>
      <c r="W29" s="60" t="e">
        <f>#N/A</f>
        <v>#N/A</v>
      </c>
      <c r="X29" s="4" t="e">
        <f t="shared" si="18"/>
        <v>#N/A</v>
      </c>
      <c r="Y29" s="27"/>
      <c r="Z29" s="157" t="e">
        <f t="shared" si="6"/>
        <v>#N/A</v>
      </c>
      <c r="AA29" s="65" t="e">
        <f t="shared" si="17"/>
        <v>#N/A</v>
      </c>
    </row>
    <row r="30" spans="4:37" ht="15.95" hidden="1" customHeight="1" outlineLevel="1">
      <c r="D30" s="24"/>
      <c r="E30" s="94" t="s">
        <v>148</v>
      </c>
      <c r="F30" s="17"/>
      <c r="G30" s="135" t="e">
        <f t="shared" ref="G30:M30" si="19">G31</f>
        <v>#N/A</v>
      </c>
      <c r="H30" s="135" t="e">
        <f t="shared" si="19"/>
        <v>#N/A</v>
      </c>
      <c r="I30" s="135" t="e">
        <f t="shared" si="19"/>
        <v>#N/A</v>
      </c>
      <c r="J30" s="135" t="e">
        <f t="shared" si="19"/>
        <v>#N/A</v>
      </c>
      <c r="K30" s="135" t="e">
        <f t="shared" si="19"/>
        <v>#N/A</v>
      </c>
      <c r="L30" s="135" t="e">
        <f t="shared" si="19"/>
        <v>#N/A</v>
      </c>
      <c r="M30" s="135" t="e">
        <f t="shared" si="19"/>
        <v>#N/A</v>
      </c>
      <c r="N30" s="66" t="e">
        <f t="shared" si="12"/>
        <v>#N/A</v>
      </c>
      <c r="O30" s="66" t="e">
        <f>IF(I30=0,"",(H30-I30)/I30)</f>
        <v>#N/A</v>
      </c>
      <c r="P30" s="135" t="e">
        <f>P31</f>
        <v>#N/A</v>
      </c>
      <c r="Q30" s="135" t="e">
        <f>Q31</f>
        <v>#N/A</v>
      </c>
      <c r="R30" s="66" t="e">
        <f t="shared" si="14"/>
        <v>#N/A</v>
      </c>
      <c r="S30" s="135" t="e">
        <f>S31</f>
        <v>#N/A</v>
      </c>
      <c r="T30" s="135" t="e">
        <f>T31</f>
        <v>#N/A</v>
      </c>
      <c r="U30" s="66" t="e">
        <f t="shared" si="15"/>
        <v>#N/A</v>
      </c>
      <c r="V30" s="135" t="e">
        <f>V31</f>
        <v>#N/A</v>
      </c>
      <c r="W30" s="135" t="e">
        <f>W31</f>
        <v>#N/A</v>
      </c>
      <c r="X30" s="4" t="e">
        <f t="shared" si="18"/>
        <v>#N/A</v>
      </c>
      <c r="Y30" s="27"/>
      <c r="Z30" s="157" t="e">
        <f t="shared" si="6"/>
        <v>#N/A</v>
      </c>
      <c r="AA30" s="65"/>
    </row>
    <row r="31" spans="4:37" ht="15.95" hidden="1" customHeight="1" outlineLevel="1">
      <c r="D31" s="24"/>
      <c r="E31" s="95" t="s">
        <v>149</v>
      </c>
      <c r="F31" s="17"/>
      <c r="G31" s="135" t="e">
        <f>#N/A</f>
        <v>#N/A</v>
      </c>
      <c r="H31" s="135" t="e">
        <f>#N/A</f>
        <v>#N/A</v>
      </c>
      <c r="I31" s="135" t="e">
        <f>#N/A</f>
        <v>#N/A</v>
      </c>
      <c r="J31" s="135" t="e">
        <f>#N/A</f>
        <v>#N/A</v>
      </c>
      <c r="K31" s="135" t="e">
        <f>#N/A</f>
        <v>#N/A</v>
      </c>
      <c r="L31" s="135" t="e">
        <f>#N/A</f>
        <v>#N/A</v>
      </c>
      <c r="M31" s="135" t="e">
        <f>#N/A</f>
        <v>#N/A</v>
      </c>
      <c r="N31" s="66" t="e">
        <f t="shared" si="12"/>
        <v>#N/A</v>
      </c>
      <c r="O31" s="66" t="e">
        <f>IF(I31=0,"",(H31-I31)/I31)</f>
        <v>#N/A</v>
      </c>
      <c r="P31" s="135" t="e">
        <f>#N/A</f>
        <v>#N/A</v>
      </c>
      <c r="Q31" s="135" t="e">
        <f>#N/A</f>
        <v>#N/A</v>
      </c>
      <c r="R31" s="66" t="e">
        <f t="shared" si="14"/>
        <v>#N/A</v>
      </c>
      <c r="S31" s="135" t="e">
        <f>#N/A</f>
        <v>#N/A</v>
      </c>
      <c r="T31" s="135" t="e">
        <f>#N/A</f>
        <v>#N/A</v>
      </c>
      <c r="U31" s="66" t="e">
        <f t="shared" si="15"/>
        <v>#N/A</v>
      </c>
      <c r="V31" s="135" t="e">
        <f>#N/A</f>
        <v>#N/A</v>
      </c>
      <c r="W31" s="135" t="e">
        <f>#N/A</f>
        <v>#N/A</v>
      </c>
      <c r="X31" s="4" t="e">
        <f t="shared" si="18"/>
        <v>#N/A</v>
      </c>
      <c r="Y31" s="27"/>
      <c r="Z31" s="157" t="e">
        <f t="shared" si="6"/>
        <v>#N/A</v>
      </c>
      <c r="AA31" s="65"/>
    </row>
    <row r="32" spans="4:37" ht="15.95" customHeight="1" collapsed="1">
      <c r="D32" s="24"/>
      <c r="E32" s="130" t="s">
        <v>110</v>
      </c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27"/>
      <c r="Z32" s="157">
        <f t="shared" si="6"/>
        <v>0</v>
      </c>
      <c r="AA32" s="65"/>
    </row>
    <row r="33" spans="4:37" ht="15.95" customHeight="1">
      <c r="D33" s="24"/>
      <c r="E33" s="57" t="s">
        <v>83</v>
      </c>
      <c r="F33" s="47"/>
      <c r="G33" s="146" t="e">
        <f>#N/A</f>
        <v>#N/A</v>
      </c>
      <c r="H33" s="60" t="e">
        <f>#N/A</f>
        <v>#N/A</v>
      </c>
      <c r="I33" s="60" t="e">
        <f>#N/A</f>
        <v>#N/A</v>
      </c>
      <c r="J33" s="60" t="e">
        <f>#N/A</f>
        <v>#N/A</v>
      </c>
      <c r="K33" s="60" t="e">
        <f>#N/A</f>
        <v>#N/A</v>
      </c>
      <c r="L33" s="60" t="e">
        <f>#N/A</f>
        <v>#N/A</v>
      </c>
      <c r="M33" s="60" t="e">
        <f>#N/A</f>
        <v>#N/A</v>
      </c>
      <c r="N33" s="150" t="e">
        <f t="shared" ref="N33:N41" si="20">IF(K33=0,"",(G33-K33)/K33)</f>
        <v>#N/A</v>
      </c>
      <c r="O33" s="66" t="e">
        <f t="shared" ref="O33:O41" si="21">IF(H33=0,"",(G33-H33)/H33)</f>
        <v>#N/A</v>
      </c>
      <c r="P33" s="60" t="e">
        <f>#N/A</f>
        <v>#N/A</v>
      </c>
      <c r="Q33" s="60" t="e">
        <f>#N/A</f>
        <v>#N/A</v>
      </c>
      <c r="R33" s="66" t="e">
        <f>IF(Q33=0,"",(P33-Q33)/Q33)</f>
        <v>#N/A</v>
      </c>
      <c r="S33" s="60" t="e">
        <f>#N/A</f>
        <v>#N/A</v>
      </c>
      <c r="T33" s="60" t="e">
        <f>#N/A</f>
        <v>#N/A</v>
      </c>
      <c r="U33" s="66" t="e">
        <f t="shared" ref="U33:U41" si="22">IF(T33=0,"",(S33-T33)/T33)</f>
        <v>#N/A</v>
      </c>
      <c r="V33" s="60" t="e">
        <f>#N/A</f>
        <v>#N/A</v>
      </c>
      <c r="W33" s="60" t="e">
        <f>#N/A</f>
        <v>#N/A</v>
      </c>
      <c r="X33" s="4" t="e">
        <f>IF(W33=0,"",(V33-W33)/W33)</f>
        <v>#N/A</v>
      </c>
      <c r="Y33" s="27"/>
      <c r="Z33" s="157" t="e">
        <f t="shared" si="6"/>
        <v>#N/A</v>
      </c>
      <c r="AA33" s="65" t="e">
        <f>SUM(J33:M33)-W33</f>
        <v>#N/A</v>
      </c>
      <c r="AC33" s="1"/>
      <c r="AD33" s="1"/>
      <c r="AE33" s="1"/>
      <c r="AF33" s="1"/>
      <c r="AG33" s="1"/>
      <c r="AH33" s="1"/>
      <c r="AI33" s="1"/>
      <c r="AJ33" s="1"/>
      <c r="AK33" s="1"/>
    </row>
    <row r="34" spans="4:37" ht="15.95" customHeight="1">
      <c r="D34" s="24"/>
      <c r="E34" s="57" t="s">
        <v>84</v>
      </c>
      <c r="F34" s="47"/>
      <c r="G34" s="146" t="e">
        <f>#N/A</f>
        <v>#N/A</v>
      </c>
      <c r="H34" s="60" t="e">
        <f>#N/A</f>
        <v>#N/A</v>
      </c>
      <c r="I34" s="60" t="e">
        <f>#N/A</f>
        <v>#N/A</v>
      </c>
      <c r="J34" s="60" t="e">
        <f>#N/A</f>
        <v>#N/A</v>
      </c>
      <c r="K34" s="60" t="e">
        <f>#N/A</f>
        <v>#N/A</v>
      </c>
      <c r="L34" s="60" t="e">
        <f>#N/A</f>
        <v>#N/A</v>
      </c>
      <c r="M34" s="60" t="e">
        <f>#N/A</f>
        <v>#N/A</v>
      </c>
      <c r="N34" s="150" t="e">
        <f t="shared" si="20"/>
        <v>#N/A</v>
      </c>
      <c r="O34" s="66" t="e">
        <f t="shared" si="21"/>
        <v>#N/A</v>
      </c>
      <c r="P34" s="60" t="e">
        <f>#N/A</f>
        <v>#N/A</v>
      </c>
      <c r="Q34" s="60" t="e">
        <f>#N/A</f>
        <v>#N/A</v>
      </c>
      <c r="R34" s="66" t="e">
        <f>IF(Q34=0,"",(P34-Q34)/Q34)</f>
        <v>#N/A</v>
      </c>
      <c r="S34" s="60" t="e">
        <f>#N/A</f>
        <v>#N/A</v>
      </c>
      <c r="T34" s="60" t="e">
        <f>#N/A</f>
        <v>#N/A</v>
      </c>
      <c r="U34" s="66" t="e">
        <f t="shared" si="22"/>
        <v>#N/A</v>
      </c>
      <c r="V34" s="60" t="e">
        <f>#N/A</f>
        <v>#N/A</v>
      </c>
      <c r="W34" s="60" t="e">
        <f>#N/A</f>
        <v>#N/A</v>
      </c>
      <c r="X34" s="4" t="e">
        <f>IF(W34=0,"",(V34-W34)/W34)</f>
        <v>#N/A</v>
      </c>
      <c r="Y34" s="27"/>
      <c r="Z34" s="157" t="e">
        <f t="shared" si="6"/>
        <v>#N/A</v>
      </c>
      <c r="AA34" s="65" t="e">
        <f t="shared" ref="AA34:AA42" si="23">SUM(J34:M34)-W34</f>
        <v>#N/A</v>
      </c>
      <c r="AC34" s="1"/>
      <c r="AD34" s="1"/>
      <c r="AE34" s="1"/>
      <c r="AF34" s="1"/>
      <c r="AG34" s="1"/>
      <c r="AH34" s="1"/>
      <c r="AI34" s="1"/>
      <c r="AJ34" s="1"/>
      <c r="AK34" s="1"/>
    </row>
    <row r="35" spans="4:37" ht="15.95" customHeight="1">
      <c r="D35" s="24"/>
      <c r="E35" s="57" t="s">
        <v>85</v>
      </c>
      <c r="F35" s="17"/>
      <c r="G35" s="146" t="e">
        <f>#N/A</f>
        <v>#N/A</v>
      </c>
      <c r="H35" s="60" t="e">
        <f>#N/A</f>
        <v>#N/A</v>
      </c>
      <c r="I35" s="60" t="e">
        <f>#N/A</f>
        <v>#N/A</v>
      </c>
      <c r="J35" s="60" t="e">
        <f>#N/A</f>
        <v>#N/A</v>
      </c>
      <c r="K35" s="60" t="e">
        <f>#N/A</f>
        <v>#N/A</v>
      </c>
      <c r="L35" s="60" t="e">
        <f>#N/A</f>
        <v>#N/A</v>
      </c>
      <c r="M35" s="60" t="e">
        <f>#N/A</f>
        <v>#N/A</v>
      </c>
      <c r="N35" s="150" t="e">
        <f t="shared" si="20"/>
        <v>#N/A</v>
      </c>
      <c r="O35" s="66" t="e">
        <f t="shared" si="21"/>
        <v>#N/A</v>
      </c>
      <c r="P35" s="60" t="e">
        <f>#N/A</f>
        <v>#N/A</v>
      </c>
      <c r="Q35" s="60" t="e">
        <f>#N/A</f>
        <v>#N/A</v>
      </c>
      <c r="R35" s="66" t="e">
        <f>IF(Q35=0,"",(P35-Q35)/Q35)</f>
        <v>#N/A</v>
      </c>
      <c r="S35" s="60" t="e">
        <f>#N/A</f>
        <v>#N/A</v>
      </c>
      <c r="T35" s="60" t="e">
        <f>#N/A</f>
        <v>#N/A</v>
      </c>
      <c r="U35" s="66" t="e">
        <f t="shared" si="22"/>
        <v>#N/A</v>
      </c>
      <c r="V35" s="60" t="e">
        <f>#N/A</f>
        <v>#N/A</v>
      </c>
      <c r="W35" s="60" t="e">
        <f>#N/A</f>
        <v>#N/A</v>
      </c>
      <c r="X35" s="4" t="e">
        <f>IF(W35=0,"",(V35-W35)/W35)</f>
        <v>#N/A</v>
      </c>
      <c r="Y35" s="27"/>
      <c r="Z35" s="157" t="e">
        <f t="shared" si="6"/>
        <v>#N/A</v>
      </c>
      <c r="AA35" s="65" t="e">
        <f t="shared" si="23"/>
        <v>#N/A</v>
      </c>
    </row>
    <row r="36" spans="4:37" ht="15.95" customHeight="1">
      <c r="D36" s="24"/>
      <c r="E36" s="57" t="s">
        <v>86</v>
      </c>
      <c r="F36" s="17"/>
      <c r="G36" s="146" t="e">
        <f>#N/A</f>
        <v>#N/A</v>
      </c>
      <c r="H36" s="60" t="e">
        <f>#N/A</f>
        <v>#N/A</v>
      </c>
      <c r="I36" s="60" t="e">
        <f>#N/A</f>
        <v>#N/A</v>
      </c>
      <c r="J36" s="60" t="e">
        <f>#N/A</f>
        <v>#N/A</v>
      </c>
      <c r="K36" s="60" t="e">
        <f>#N/A</f>
        <v>#N/A</v>
      </c>
      <c r="L36" s="60" t="e">
        <f>#N/A</f>
        <v>#N/A</v>
      </c>
      <c r="M36" s="60" t="e">
        <f>#N/A</f>
        <v>#N/A</v>
      </c>
      <c r="N36" s="150" t="e">
        <f t="shared" si="20"/>
        <v>#N/A</v>
      </c>
      <c r="O36" s="66" t="e">
        <f t="shared" si="21"/>
        <v>#N/A</v>
      </c>
      <c r="P36" s="60" t="e">
        <f>#N/A</f>
        <v>#N/A</v>
      </c>
      <c r="Q36" s="60" t="e">
        <f>#N/A</f>
        <v>#N/A</v>
      </c>
      <c r="R36" s="66" t="e">
        <f>IF(Q36=0,"",(P36-Q36)/Q36)</f>
        <v>#N/A</v>
      </c>
      <c r="S36" s="60" t="e">
        <f>#N/A</f>
        <v>#N/A</v>
      </c>
      <c r="T36" s="60" t="e">
        <f>#N/A</f>
        <v>#N/A</v>
      </c>
      <c r="U36" s="66" t="e">
        <f t="shared" si="22"/>
        <v>#N/A</v>
      </c>
      <c r="V36" s="60" t="e">
        <f>#N/A</f>
        <v>#N/A</v>
      </c>
      <c r="W36" s="60" t="e">
        <f>#N/A</f>
        <v>#N/A</v>
      </c>
      <c r="X36" s="4" t="e">
        <f>IF(W36=0,"",(V36-W36)/W36)</f>
        <v>#N/A</v>
      </c>
      <c r="Y36" s="27"/>
      <c r="Z36" s="157" t="e">
        <f t="shared" si="6"/>
        <v>#N/A</v>
      </c>
      <c r="AA36" s="65" t="e">
        <f t="shared" si="23"/>
        <v>#N/A</v>
      </c>
    </row>
    <row r="37" spans="4:37" ht="15.95" customHeight="1">
      <c r="D37" s="24"/>
      <c r="E37" s="57" t="s">
        <v>4</v>
      </c>
      <c r="F37" s="17"/>
      <c r="G37" s="147" t="e">
        <f>ROUNDDOWN((+#REF!/1000),1)*1000</f>
        <v>#REF!</v>
      </c>
      <c r="H37" s="63" t="e">
        <f>ROUNDUP((+#REF!/1000),1)*1000</f>
        <v>#REF!</v>
      </c>
      <c r="I37" s="63" t="e">
        <f>ROUNDDOWN((+#REF!/1000),1)*1000</f>
        <v>#REF!</v>
      </c>
      <c r="J37" s="63" t="e">
        <f>ROUNDUP((+#REF!/1000),1)*1000</f>
        <v>#REF!</v>
      </c>
      <c r="K37" s="63" t="e">
        <f>ROUNDDOWN((+#REF!/1000),1)*1000</f>
        <v>#REF!</v>
      </c>
      <c r="L37" s="63" t="e">
        <f>ROUNDUP((+#REF!/1000),1)*1000</f>
        <v>#REF!</v>
      </c>
      <c r="M37" s="63" t="e">
        <f>ROUNDUP((+#REF!/1000),1)*1000</f>
        <v>#REF!</v>
      </c>
      <c r="N37" s="150" t="e">
        <f t="shared" si="20"/>
        <v>#REF!</v>
      </c>
      <c r="O37" s="66" t="e">
        <f t="shared" si="21"/>
        <v>#REF!</v>
      </c>
      <c r="P37" s="63" t="e">
        <f>ROUNDDOWN((+#REF!/1000),1)*1000</f>
        <v>#REF!</v>
      </c>
      <c r="Q37" s="63" t="e">
        <f>ROUNDDOWN((+#REF!/1000),1)*1000</f>
        <v>#REF!</v>
      </c>
      <c r="R37" s="66" t="e">
        <f>IF(Q37=0,"",(P37-Q37)/Q37)</f>
        <v>#REF!</v>
      </c>
      <c r="S37" s="63" t="e">
        <f>ROUNDDOWN((+#REF!/1000),1)*1000</f>
        <v>#REF!</v>
      </c>
      <c r="T37" s="63" t="e">
        <f>ROUNDDOWN((+#REF!/1000),1)*1000</f>
        <v>#REF!</v>
      </c>
      <c r="U37" s="66" t="e">
        <f t="shared" si="22"/>
        <v>#REF!</v>
      </c>
      <c r="V37" s="63" t="e">
        <f>ROUNDUP((+#REF!/1000),1)*1000</f>
        <v>#REF!</v>
      </c>
      <c r="W37" s="63" t="e">
        <f>ROUNDUP((+#REF!/1000),1)*1000</f>
        <v>#REF!</v>
      </c>
      <c r="X37" s="4" t="e">
        <f>IF(W37=0,"",(V37-W37)/W37)-1%</f>
        <v>#REF!</v>
      </c>
      <c r="Y37" s="27"/>
      <c r="Z37" s="157" t="e">
        <f t="shared" si="6"/>
        <v>#REF!</v>
      </c>
      <c r="AA37" s="65" t="e">
        <f t="shared" si="23"/>
        <v>#REF!</v>
      </c>
    </row>
    <row r="38" spans="4:37" ht="15.95" customHeight="1">
      <c r="D38" s="24"/>
      <c r="E38" s="57" t="s">
        <v>5</v>
      </c>
      <c r="F38" s="17"/>
      <c r="G38" s="147" t="e">
        <f>ROUNDDOWN((+#REF!/1000),1)*1000</f>
        <v>#REF!</v>
      </c>
      <c r="H38" s="63" t="e">
        <f>ROUNDDOWN((+#REF!/1000),1)*1000</f>
        <v>#REF!</v>
      </c>
      <c r="I38" s="63" t="e">
        <f>ROUNDDOWN((+#REF!/1000),1)*1000</f>
        <v>#REF!</v>
      </c>
      <c r="J38" s="63" t="e">
        <f>ROUNDDOWN((+#REF!/1000),1)*1000</f>
        <v>#REF!</v>
      </c>
      <c r="K38" s="63" t="e">
        <f>ROUNDUP((+#REF!/1000),1)*1000</f>
        <v>#REF!</v>
      </c>
      <c r="L38" s="63" t="e">
        <f>ROUNDDOWN((+#REF!/1000),1)*1000</f>
        <v>#REF!</v>
      </c>
      <c r="M38" s="63" t="e">
        <f>ROUNDDOWN((+#REF!/1000),1)*1000</f>
        <v>#REF!</v>
      </c>
      <c r="N38" s="150" t="e">
        <f t="shared" si="20"/>
        <v>#REF!</v>
      </c>
      <c r="O38" s="66" t="e">
        <f t="shared" si="21"/>
        <v>#REF!</v>
      </c>
      <c r="P38" s="63" t="e">
        <f>ROUNDDOWN((+#REF!/1000),1)*1000</f>
        <v>#REF!</v>
      </c>
      <c r="Q38" s="63" t="e">
        <f>ROUNDDOWN((+#REF!/1000),1)*1000</f>
        <v>#REF!</v>
      </c>
      <c r="R38" s="66" t="e">
        <f>IF(Q38=0,"",(P38-Q38)/Q38)-1%</f>
        <v>#REF!</v>
      </c>
      <c r="S38" s="63" t="e">
        <f>ROUNDDOWN((+#REF!/1000),1)*1000</f>
        <v>#REF!</v>
      </c>
      <c r="T38" s="63" t="e">
        <f>ROUNDUP((+#REF!/1000),1)*1000</f>
        <v>#REF!</v>
      </c>
      <c r="U38" s="66" t="e">
        <f t="shared" si="22"/>
        <v>#REF!</v>
      </c>
      <c r="V38" s="63" t="e">
        <f>ROUNDUP((+#REF!/1000),1)*1000</f>
        <v>#REF!</v>
      </c>
      <c r="W38" s="63" t="e">
        <f>ROUNDUP((+#REF!/1000),1)*1000</f>
        <v>#REF!</v>
      </c>
      <c r="X38" s="4" t="e">
        <f>IF(W38=0,"",(V38-W38)/W38)-1%</f>
        <v>#REF!</v>
      </c>
      <c r="Y38" s="27"/>
      <c r="Z38" s="157" t="e">
        <f t="shared" si="6"/>
        <v>#REF!</v>
      </c>
      <c r="AA38" s="65" t="e">
        <f t="shared" si="23"/>
        <v>#REF!</v>
      </c>
    </row>
    <row r="39" spans="4:37" ht="15.95" customHeight="1">
      <c r="D39" s="24"/>
      <c r="E39" s="94" t="s">
        <v>76</v>
      </c>
      <c r="F39" s="17"/>
      <c r="G39" s="145" t="e">
        <f>#N/A</f>
        <v>#N/A</v>
      </c>
      <c r="H39" s="61" t="e">
        <f>#N/A</f>
        <v>#N/A</v>
      </c>
      <c r="I39" s="61" t="e">
        <f>#N/A</f>
        <v>#N/A</v>
      </c>
      <c r="J39" s="61" t="e">
        <f>#N/A</f>
        <v>#N/A</v>
      </c>
      <c r="K39" s="61" t="e">
        <f>#N/A</f>
        <v>#N/A</v>
      </c>
      <c r="L39" s="61" t="e">
        <f>#N/A</f>
        <v>#N/A</v>
      </c>
      <c r="M39" s="61" t="e">
        <f>#N/A</f>
        <v>#N/A</v>
      </c>
      <c r="N39" s="150" t="e">
        <f t="shared" si="20"/>
        <v>#N/A</v>
      </c>
      <c r="O39" s="49" t="e">
        <f t="shared" si="21"/>
        <v>#N/A</v>
      </c>
      <c r="P39" s="48" t="e">
        <f>#N/A</f>
        <v>#N/A</v>
      </c>
      <c r="Q39" s="48" t="e">
        <f>#N/A</f>
        <v>#N/A</v>
      </c>
      <c r="R39" s="49" t="e">
        <f>IF(Q39=0,"",(P39-Q39)/Q39)</f>
        <v>#N/A</v>
      </c>
      <c r="S39" s="48" t="e">
        <f>#N/A</f>
        <v>#N/A</v>
      </c>
      <c r="T39" s="48" t="e">
        <f>#N/A</f>
        <v>#N/A</v>
      </c>
      <c r="U39" s="49" t="e">
        <f t="shared" si="22"/>
        <v>#N/A</v>
      </c>
      <c r="V39" s="48" t="e">
        <f>#N/A</f>
        <v>#N/A</v>
      </c>
      <c r="W39" s="48" t="e">
        <f>#N/A</f>
        <v>#N/A</v>
      </c>
      <c r="X39" s="49" t="e">
        <f>IF(W39=0,"",(V39-W39)/W39)</f>
        <v>#N/A</v>
      </c>
      <c r="Y39" s="27"/>
      <c r="Z39" s="157" t="e">
        <f t="shared" si="6"/>
        <v>#N/A</v>
      </c>
      <c r="AA39" s="65" t="e">
        <f t="shared" si="23"/>
        <v>#N/A</v>
      </c>
    </row>
    <row r="40" spans="4:37" ht="15.95" customHeight="1">
      <c r="D40" s="24"/>
      <c r="E40" s="57" t="s">
        <v>79</v>
      </c>
      <c r="F40" s="47"/>
      <c r="G40" s="146" t="e">
        <f>#N/A</f>
        <v>#N/A</v>
      </c>
      <c r="H40" s="60" t="e">
        <f>#N/A</f>
        <v>#N/A</v>
      </c>
      <c r="I40" s="60" t="e">
        <f>#N/A</f>
        <v>#N/A</v>
      </c>
      <c r="J40" s="60" t="e">
        <f>#N/A</f>
        <v>#N/A</v>
      </c>
      <c r="K40" s="60" t="e">
        <f>#N/A</f>
        <v>#N/A</v>
      </c>
      <c r="L40" s="60" t="e">
        <f>#N/A</f>
        <v>#N/A</v>
      </c>
      <c r="M40" s="60" t="e">
        <f>#N/A</f>
        <v>#N/A</v>
      </c>
      <c r="N40" s="150" t="e">
        <f t="shared" si="20"/>
        <v>#N/A</v>
      </c>
      <c r="O40" s="66" t="e">
        <f t="shared" si="21"/>
        <v>#N/A</v>
      </c>
      <c r="P40" s="60" t="e">
        <f>#N/A</f>
        <v>#N/A</v>
      </c>
      <c r="Q40" s="60" t="e">
        <f>#N/A</f>
        <v>#N/A</v>
      </c>
      <c r="R40" s="66" t="e">
        <f>IF(Q40=0,"",(P40-Q40)/Q40)</f>
        <v>#N/A</v>
      </c>
      <c r="S40" s="60" t="e">
        <f>#N/A</f>
        <v>#N/A</v>
      </c>
      <c r="T40" s="60" t="e">
        <f>#N/A</f>
        <v>#N/A</v>
      </c>
      <c r="U40" s="66" t="e">
        <f t="shared" si="22"/>
        <v>#N/A</v>
      </c>
      <c r="V40" s="60" t="e">
        <f>#N/A</f>
        <v>#N/A</v>
      </c>
      <c r="W40" s="3" t="e">
        <f>#N/A</f>
        <v>#N/A</v>
      </c>
      <c r="X40" s="4" t="e">
        <f>IF(W40=0,"",(V40-W40)/W40)</f>
        <v>#N/A</v>
      </c>
      <c r="Y40" s="27"/>
      <c r="Z40" s="157" t="e">
        <f t="shared" si="6"/>
        <v>#N/A</v>
      </c>
      <c r="AA40" s="65" t="e">
        <f t="shared" si="23"/>
        <v>#N/A</v>
      </c>
      <c r="AC40" s="1"/>
      <c r="AD40" s="1"/>
      <c r="AE40" s="1"/>
      <c r="AF40" s="1"/>
      <c r="AG40" s="1"/>
      <c r="AJ40" s="1"/>
      <c r="AK40" s="1"/>
    </row>
    <row r="41" spans="4:37" ht="15.95" customHeight="1">
      <c r="D41" s="24"/>
      <c r="E41" s="57" t="s">
        <v>80</v>
      </c>
      <c r="F41" s="47"/>
      <c r="G41" s="146" t="e">
        <f>#N/A</f>
        <v>#N/A</v>
      </c>
      <c r="H41" s="60" t="e">
        <f>#N/A</f>
        <v>#N/A</v>
      </c>
      <c r="I41" s="60" t="e">
        <f>#N/A</f>
        <v>#N/A</v>
      </c>
      <c r="J41" s="60" t="e">
        <f>#N/A</f>
        <v>#N/A</v>
      </c>
      <c r="K41" s="60" t="e">
        <f>#N/A</f>
        <v>#N/A</v>
      </c>
      <c r="L41" s="60" t="e">
        <f>#N/A</f>
        <v>#N/A</v>
      </c>
      <c r="M41" s="60" t="e">
        <f>#N/A</f>
        <v>#N/A</v>
      </c>
      <c r="N41" s="150" t="e">
        <f t="shared" si="20"/>
        <v>#N/A</v>
      </c>
      <c r="O41" s="66" t="e">
        <f t="shared" si="21"/>
        <v>#N/A</v>
      </c>
      <c r="P41" s="60" t="e">
        <f>#N/A</f>
        <v>#N/A</v>
      </c>
      <c r="Q41" s="60" t="e">
        <f>#N/A</f>
        <v>#N/A</v>
      </c>
      <c r="R41" s="66" t="e">
        <f>IF(Q41=0,"",(P41-Q41)/Q41)</f>
        <v>#N/A</v>
      </c>
      <c r="S41" s="60" t="e">
        <f>#N/A</f>
        <v>#N/A</v>
      </c>
      <c r="T41" s="60" t="e">
        <f>#N/A</f>
        <v>#N/A</v>
      </c>
      <c r="U41" s="66" t="e">
        <f t="shared" si="22"/>
        <v>#N/A</v>
      </c>
      <c r="V41" s="60" t="e">
        <f>#N/A</f>
        <v>#N/A</v>
      </c>
      <c r="W41" s="3" t="e">
        <f>#N/A</f>
        <v>#N/A</v>
      </c>
      <c r="X41" s="4" t="e">
        <f>IF(W41=0,"",(V41-W41)/W41)</f>
        <v>#N/A</v>
      </c>
      <c r="Y41" s="27"/>
      <c r="Z41" s="157" t="e">
        <f t="shared" si="6"/>
        <v>#N/A</v>
      </c>
      <c r="AA41" s="65" t="e">
        <f t="shared" si="23"/>
        <v>#N/A</v>
      </c>
    </row>
    <row r="42" spans="4:37" ht="15.95" customHeight="1">
      <c r="D42" s="24"/>
      <c r="E42" s="57"/>
      <c r="F42" s="17"/>
      <c r="G42" s="146"/>
      <c r="H42" s="60"/>
      <c r="I42" s="60"/>
      <c r="J42" s="60"/>
      <c r="K42" s="60"/>
      <c r="L42" s="60"/>
      <c r="M42" s="60"/>
      <c r="N42" s="150"/>
      <c r="O42" s="4"/>
      <c r="P42" s="3"/>
      <c r="Q42" s="3"/>
      <c r="R42" s="4"/>
      <c r="S42" s="3"/>
      <c r="T42" s="3"/>
      <c r="U42" s="4"/>
      <c r="V42" s="3"/>
      <c r="W42" s="3"/>
      <c r="X42" s="4"/>
      <c r="Y42" s="27"/>
      <c r="Z42" s="157">
        <f t="shared" si="6"/>
        <v>0</v>
      </c>
      <c r="AA42" s="65">
        <f t="shared" si="23"/>
        <v>0</v>
      </c>
    </row>
    <row r="43" spans="4:37" ht="15.95" customHeight="1">
      <c r="D43" s="24"/>
      <c r="E43" s="57" t="s">
        <v>114</v>
      </c>
      <c r="F43" s="17"/>
      <c r="G43" s="148" t="e">
        <f>#N/A</f>
        <v>#N/A</v>
      </c>
      <c r="H43" s="99" t="e">
        <f>#N/A</f>
        <v>#N/A</v>
      </c>
      <c r="I43" s="99" t="e">
        <f>#N/A</f>
        <v>#N/A</v>
      </c>
      <c r="J43" s="99" t="e">
        <f>#N/A</f>
        <v>#N/A</v>
      </c>
      <c r="K43" s="99" t="e">
        <f>#N/A</f>
        <v>#N/A</v>
      </c>
      <c r="L43" s="99" t="e">
        <f>#N/A</f>
        <v>#N/A</v>
      </c>
      <c r="M43" s="99" t="e">
        <f>#N/A</f>
        <v>#N/A</v>
      </c>
      <c r="N43" s="150" t="e">
        <f>IF(K43=0,"",(G43-K43)/K43)</f>
        <v>#N/A</v>
      </c>
      <c r="O43" s="66" t="e">
        <f>IF(H43=0,"",(G43-H43)/H43)</f>
        <v>#N/A</v>
      </c>
      <c r="P43" s="99" t="e">
        <f>#N/A</f>
        <v>#N/A</v>
      </c>
      <c r="Q43" s="99" t="e">
        <f>#N/A</f>
        <v>#N/A</v>
      </c>
      <c r="R43" s="66" t="e">
        <f t="shared" ref="R43:R48" si="24">IF(Q43=0,"",(P43-Q43)/Q43)</f>
        <v>#N/A</v>
      </c>
      <c r="S43" s="99" t="e">
        <f>#N/A</f>
        <v>#N/A</v>
      </c>
      <c r="T43" s="99" t="e">
        <f>#N/A</f>
        <v>#N/A</v>
      </c>
      <c r="U43" s="66" t="e">
        <f t="shared" ref="U43:U48" si="25">IF(T43=0,"",(S43-T43)/T43)</f>
        <v>#N/A</v>
      </c>
      <c r="V43" s="98" t="e">
        <f>#N/A</f>
        <v>#N/A</v>
      </c>
      <c r="W43" s="98" t="e">
        <f>#N/A</f>
        <v>#N/A</v>
      </c>
      <c r="X43" s="4" t="e">
        <f t="shared" ref="X43:X48" si="26">IF(W43=0,"",(V43-W43)/W43)</f>
        <v>#N/A</v>
      </c>
      <c r="Y43" s="27"/>
      <c r="Z43" s="157"/>
      <c r="AA43" s="65"/>
    </row>
    <row r="44" spans="4:37" ht="15.95" customHeight="1">
      <c r="D44" s="24"/>
      <c r="E44" s="57"/>
      <c r="F44" s="17"/>
      <c r="G44" s="146"/>
      <c r="H44" s="60"/>
      <c r="I44" s="60"/>
      <c r="J44" s="60"/>
      <c r="K44" s="60"/>
      <c r="L44" s="60"/>
      <c r="M44" s="60"/>
      <c r="N44" s="150"/>
      <c r="O44" s="4"/>
      <c r="P44" s="3"/>
      <c r="Q44" s="3"/>
      <c r="R44" s="4"/>
      <c r="S44" s="3"/>
      <c r="T44" s="3"/>
      <c r="U44" s="4"/>
      <c r="V44" s="3"/>
      <c r="W44" s="3"/>
      <c r="X44" s="4"/>
      <c r="Y44" s="27"/>
      <c r="Z44" s="157">
        <f t="shared" si="6"/>
        <v>0</v>
      </c>
      <c r="AA44" s="65"/>
    </row>
    <row r="45" spans="4:37" ht="15.95" customHeight="1">
      <c r="D45" s="24"/>
      <c r="E45" s="57" t="s">
        <v>115</v>
      </c>
      <c r="F45" s="17"/>
      <c r="G45" s="146" t="e">
        <f>#N/A</f>
        <v>#N/A</v>
      </c>
      <c r="H45" s="60" t="e">
        <f>#N/A</f>
        <v>#N/A</v>
      </c>
      <c r="I45" s="60" t="e">
        <f>#N/A</f>
        <v>#N/A</v>
      </c>
      <c r="J45" s="60" t="e">
        <f>#N/A</f>
        <v>#N/A</v>
      </c>
      <c r="K45" s="60" t="e">
        <f>#N/A</f>
        <v>#N/A</v>
      </c>
      <c r="L45" s="60" t="e">
        <f>#N/A</f>
        <v>#N/A</v>
      </c>
      <c r="M45" s="60" t="e">
        <f>#N/A</f>
        <v>#N/A</v>
      </c>
      <c r="N45" s="150" t="e">
        <f>IF(K45=0,"",(G45-K45)/K45)</f>
        <v>#N/A</v>
      </c>
      <c r="O45" s="66" t="e">
        <f>IF(H45=0,"",(G45-H45)/H45)</f>
        <v>#N/A</v>
      </c>
      <c r="P45" s="60" t="e">
        <f>#N/A</f>
        <v>#N/A</v>
      </c>
      <c r="Q45" s="60" t="e">
        <f>#N/A</f>
        <v>#N/A</v>
      </c>
      <c r="R45" s="66" t="e">
        <f t="shared" si="24"/>
        <v>#N/A</v>
      </c>
      <c r="S45" s="60" t="e">
        <f>#N/A</f>
        <v>#N/A</v>
      </c>
      <c r="T45" s="60" t="e">
        <f>#N/A</f>
        <v>#N/A</v>
      </c>
      <c r="U45" s="66" t="e">
        <f t="shared" si="25"/>
        <v>#N/A</v>
      </c>
      <c r="V45" s="60" t="e">
        <f>#N/A</f>
        <v>#N/A</v>
      </c>
      <c r="W45" s="3" t="e">
        <f>#N/A</f>
        <v>#N/A</v>
      </c>
      <c r="X45" s="4" t="e">
        <f t="shared" si="26"/>
        <v>#N/A</v>
      </c>
      <c r="Y45" s="27"/>
      <c r="Z45" s="157" t="e">
        <f t="shared" si="6"/>
        <v>#N/A</v>
      </c>
      <c r="AA45" s="65"/>
    </row>
    <row r="46" spans="4:37" ht="15.95" customHeight="1">
      <c r="D46" s="24"/>
      <c r="E46" s="57" t="s">
        <v>116</v>
      </c>
      <c r="F46" s="17"/>
      <c r="G46" s="146" t="e">
        <f>#N/A</f>
        <v>#N/A</v>
      </c>
      <c r="H46" s="60" t="e">
        <f>#N/A</f>
        <v>#N/A</v>
      </c>
      <c r="I46" s="60" t="e">
        <f>#N/A</f>
        <v>#N/A</v>
      </c>
      <c r="J46" s="60" t="e">
        <f>#N/A</f>
        <v>#N/A</v>
      </c>
      <c r="K46" s="60" t="e">
        <f>#N/A</f>
        <v>#N/A</v>
      </c>
      <c r="L46" s="60" t="e">
        <f>#N/A</f>
        <v>#N/A</v>
      </c>
      <c r="M46" s="60" t="e">
        <f>#N/A</f>
        <v>#N/A</v>
      </c>
      <c r="N46" s="150" t="e">
        <f>IF(K46=0,"",(G46-K46)/K46)</f>
        <v>#N/A</v>
      </c>
      <c r="O46" s="66" t="e">
        <f>IF(H46=0,"",(G46-H46)/H46)</f>
        <v>#N/A</v>
      </c>
      <c r="P46" s="60" t="e">
        <f>#N/A</f>
        <v>#N/A</v>
      </c>
      <c r="Q46" s="60" t="e">
        <f>#N/A</f>
        <v>#N/A</v>
      </c>
      <c r="R46" s="66" t="e">
        <f t="shared" si="24"/>
        <v>#N/A</v>
      </c>
      <c r="S46" s="60" t="e">
        <f>#N/A</f>
        <v>#N/A</v>
      </c>
      <c r="T46" s="60" t="e">
        <f>#N/A</f>
        <v>#N/A</v>
      </c>
      <c r="U46" s="66" t="e">
        <f t="shared" si="25"/>
        <v>#N/A</v>
      </c>
      <c r="V46" s="60" t="e">
        <f>#N/A</f>
        <v>#N/A</v>
      </c>
      <c r="W46" s="3" t="e">
        <f>#N/A</f>
        <v>#N/A</v>
      </c>
      <c r="X46" s="4" t="e">
        <f t="shared" si="26"/>
        <v>#N/A</v>
      </c>
      <c r="Y46" s="27"/>
      <c r="Z46" s="157" t="e">
        <f t="shared" si="6"/>
        <v>#N/A</v>
      </c>
      <c r="AA46" s="65"/>
    </row>
    <row r="47" spans="4:37" ht="15.95" customHeight="1">
      <c r="D47" s="24"/>
      <c r="E47" s="57" t="s">
        <v>119</v>
      </c>
      <c r="F47" s="17"/>
      <c r="G47" s="146" t="e">
        <f>#N/A</f>
        <v>#N/A</v>
      </c>
      <c r="H47" s="60" t="e">
        <f>#N/A</f>
        <v>#N/A</v>
      </c>
      <c r="I47" s="60" t="e">
        <f>#N/A</f>
        <v>#N/A</v>
      </c>
      <c r="J47" s="60" t="e">
        <f>#N/A</f>
        <v>#N/A</v>
      </c>
      <c r="K47" s="60" t="e">
        <f>#N/A</f>
        <v>#N/A</v>
      </c>
      <c r="L47" s="60" t="e">
        <f>#N/A</f>
        <v>#N/A</v>
      </c>
      <c r="M47" s="60" t="e">
        <f>#N/A</f>
        <v>#N/A</v>
      </c>
      <c r="N47" s="150" t="e">
        <f>IF(K47=0,"",(G47-K47)/K47)</f>
        <v>#N/A</v>
      </c>
      <c r="O47" s="66" t="e">
        <f>IF(H47=0,"",(G47-H47)/H47)</f>
        <v>#N/A</v>
      </c>
      <c r="P47" s="60" t="e">
        <f>#N/A</f>
        <v>#N/A</v>
      </c>
      <c r="Q47" s="60" t="e">
        <f>#N/A</f>
        <v>#N/A</v>
      </c>
      <c r="R47" s="66" t="e">
        <f t="shared" si="24"/>
        <v>#N/A</v>
      </c>
      <c r="S47" s="60" t="e">
        <f>#N/A</f>
        <v>#N/A</v>
      </c>
      <c r="T47" s="60" t="e">
        <f>#N/A</f>
        <v>#N/A</v>
      </c>
      <c r="U47" s="66" t="e">
        <f t="shared" si="25"/>
        <v>#N/A</v>
      </c>
      <c r="V47" s="60" t="e">
        <f>#N/A</f>
        <v>#N/A</v>
      </c>
      <c r="W47" s="3" t="e">
        <f>#N/A</f>
        <v>#N/A</v>
      </c>
      <c r="X47" s="4" t="e">
        <f t="shared" si="26"/>
        <v>#N/A</v>
      </c>
      <c r="Y47" s="27"/>
      <c r="Z47" s="157" t="e">
        <f t="shared" si="6"/>
        <v>#N/A</v>
      </c>
      <c r="AA47" s="65"/>
    </row>
    <row r="48" spans="4:37" ht="15.95" customHeight="1">
      <c r="D48" s="25"/>
      <c r="E48" s="100" t="s">
        <v>120</v>
      </c>
      <c r="F48" s="101"/>
      <c r="G48" s="149" t="e">
        <f>#N/A</f>
        <v>#N/A</v>
      </c>
      <c r="H48" s="102" t="e">
        <f>#N/A</f>
        <v>#N/A</v>
      </c>
      <c r="I48" s="102" t="e">
        <f>#N/A</f>
        <v>#N/A</v>
      </c>
      <c r="J48" s="102" t="e">
        <f>#N/A</f>
        <v>#N/A</v>
      </c>
      <c r="K48" s="102" t="e">
        <f>#N/A</f>
        <v>#N/A</v>
      </c>
      <c r="L48" s="102" t="e">
        <f>#N/A</f>
        <v>#N/A</v>
      </c>
      <c r="M48" s="102" t="e">
        <f>#N/A</f>
        <v>#N/A</v>
      </c>
      <c r="N48" s="151" t="e">
        <f>IF(K48=0,"",(G48-K48)/K48)</f>
        <v>#N/A</v>
      </c>
      <c r="O48" s="158" t="e">
        <f>IF(H48=0,"",(G48-H48)/H48)</f>
        <v>#N/A</v>
      </c>
      <c r="P48" s="102" t="e">
        <f>#N/A</f>
        <v>#N/A</v>
      </c>
      <c r="Q48" s="102" t="e">
        <f>#N/A</f>
        <v>#N/A</v>
      </c>
      <c r="R48" s="158" t="e">
        <f t="shared" si="24"/>
        <v>#N/A</v>
      </c>
      <c r="S48" s="102" t="e">
        <f>#N/A</f>
        <v>#N/A</v>
      </c>
      <c r="T48" s="102" t="e">
        <f>#N/A</f>
        <v>#N/A</v>
      </c>
      <c r="U48" s="158" t="e">
        <f t="shared" si="25"/>
        <v>#N/A</v>
      </c>
      <c r="V48" s="102" t="e">
        <f>#N/A</f>
        <v>#N/A</v>
      </c>
      <c r="W48" s="14" t="e">
        <f>#N/A</f>
        <v>#N/A</v>
      </c>
      <c r="X48" s="15" t="e">
        <f t="shared" si="26"/>
        <v>#N/A</v>
      </c>
      <c r="Y48" s="28"/>
      <c r="Z48" s="157" t="e">
        <f t="shared" si="6"/>
        <v>#N/A</v>
      </c>
      <c r="AA48" s="65"/>
    </row>
    <row r="49" spans="5:24">
      <c r="Q49" s="133"/>
      <c r="V49" s="133"/>
    </row>
    <row r="50" spans="5:24" ht="45">
      <c r="E50" s="184" t="s">
        <v>111</v>
      </c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</row>
    <row r="51" spans="5:24" ht="315">
      <c r="E51" s="184" t="s">
        <v>168</v>
      </c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</row>
    <row r="52" spans="5:24">
      <c r="E52" s="2" t="s">
        <v>113</v>
      </c>
      <c r="F52" s="2"/>
      <c r="G52" s="2"/>
      <c r="H52" s="2"/>
      <c r="I52" s="2"/>
      <c r="J52" s="2"/>
      <c r="K52" s="55"/>
      <c r="L52" s="55"/>
      <c r="M52" s="55"/>
      <c r="N52" s="55"/>
      <c r="O52" s="2"/>
      <c r="P52" s="2"/>
      <c r="Q52" s="2"/>
      <c r="R52" s="2"/>
      <c r="S52" s="2"/>
      <c r="T52" s="2"/>
      <c r="U52" s="2"/>
      <c r="V52" s="2"/>
    </row>
    <row r="53" spans="5:24">
      <c r="E53" s="2" t="s">
        <v>117</v>
      </c>
      <c r="F53" s="2"/>
      <c r="G53" s="2"/>
      <c r="H53" s="2"/>
      <c r="I53" s="2"/>
      <c r="J53" s="2"/>
      <c r="K53" s="55"/>
      <c r="L53" s="55"/>
      <c r="M53" s="55"/>
      <c r="N53" s="55"/>
      <c r="O53" s="2"/>
      <c r="P53" s="2"/>
      <c r="Q53" s="2"/>
      <c r="R53" s="2"/>
      <c r="S53" s="2"/>
      <c r="T53" s="2"/>
      <c r="U53" s="2"/>
      <c r="V53" s="2"/>
    </row>
    <row r="54" spans="5:24">
      <c r="E54" s="2" t="s">
        <v>118</v>
      </c>
      <c r="F54" s="2"/>
      <c r="G54" s="2"/>
      <c r="H54" s="2"/>
      <c r="I54" s="2"/>
      <c r="J54" s="2"/>
      <c r="K54" s="55"/>
      <c r="L54" s="55"/>
      <c r="M54" s="55"/>
      <c r="N54" s="55"/>
      <c r="O54" s="2"/>
      <c r="P54" s="2"/>
      <c r="Q54" s="2"/>
      <c r="R54" s="2"/>
      <c r="S54" s="2"/>
      <c r="T54" s="2"/>
      <c r="U54" s="2"/>
      <c r="V54" s="2"/>
    </row>
    <row r="55" spans="5:24">
      <c r="E55" s="2" t="s">
        <v>121</v>
      </c>
      <c r="F55" s="2"/>
      <c r="G55" s="2"/>
      <c r="H55" s="2"/>
      <c r="I55" s="2"/>
      <c r="J55" s="2"/>
      <c r="K55" s="55"/>
      <c r="L55" s="55"/>
      <c r="M55" s="55"/>
      <c r="N55" s="55"/>
      <c r="O55" s="2"/>
      <c r="P55" s="2"/>
      <c r="Q55" s="2"/>
      <c r="R55" s="2"/>
      <c r="S55" s="2"/>
      <c r="T55" s="2"/>
      <c r="U55" s="2"/>
      <c r="V55" s="2"/>
    </row>
    <row r="56" spans="5:24"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</row>
    <row r="57" spans="5:24"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C9BA0-6999-440F-9D85-5EC793E15E13}">
  <dimension ref="A1:AK43"/>
  <sheetViews>
    <sheetView workbookViewId="0"/>
  </sheetViews>
  <sheetFormatPr defaultRowHeight="12.75"/>
  <sheetData>
    <row r="1" spans="1:37">
      <c r="A1" s="42">
        <f>1000</f>
        <v>1000</v>
      </c>
    </row>
    <row r="3" spans="1:37" ht="3.75" customHeight="1">
      <c r="D3" s="21"/>
      <c r="E3" s="22"/>
      <c r="F3" s="22"/>
      <c r="G3" s="109"/>
      <c r="H3" s="109"/>
      <c r="I3" s="22"/>
      <c r="J3" s="22"/>
      <c r="K3" s="22"/>
      <c r="L3" s="22"/>
      <c r="M3" s="22"/>
      <c r="N3" s="22"/>
      <c r="O3" s="22"/>
      <c r="P3" s="109"/>
      <c r="Q3" s="109"/>
      <c r="R3" s="109"/>
      <c r="S3" s="109"/>
      <c r="T3" s="109"/>
      <c r="U3" s="109"/>
      <c r="V3" s="22"/>
      <c r="W3" s="22"/>
      <c r="X3" s="22"/>
      <c r="Y3" s="23"/>
      <c r="Z3" s="19"/>
      <c r="AA3" s="19"/>
    </row>
    <row r="4" spans="1:37" ht="15.75" customHeight="1">
      <c r="D4" s="24"/>
      <c r="E4" s="7"/>
      <c r="F4" s="7"/>
      <c r="G4" s="176" t="s">
        <v>35</v>
      </c>
      <c r="H4" s="176" t="s">
        <v>33</v>
      </c>
      <c r="I4" s="176" t="s">
        <v>29</v>
      </c>
      <c r="J4" s="176" t="s">
        <v>28</v>
      </c>
      <c r="K4" s="176" t="s">
        <v>35</v>
      </c>
      <c r="L4" s="176" t="s">
        <v>33</v>
      </c>
      <c r="M4" s="176" t="s">
        <v>29</v>
      </c>
      <c r="N4" s="183" t="e">
        <f>#N/A</f>
        <v>#N/A</v>
      </c>
      <c r="O4" s="183" t="e">
        <f>#N/A</f>
        <v>#N/A</v>
      </c>
      <c r="P4" s="180" t="s">
        <v>138</v>
      </c>
      <c r="Q4" s="180" t="str">
        <f>P4</f>
        <v>H1</v>
      </c>
      <c r="R4" s="183" t="s">
        <v>145</v>
      </c>
      <c r="S4" s="141"/>
      <c r="T4" s="141"/>
      <c r="U4" s="141" t="e">
        <f>#N/A</f>
        <v>#N/A</v>
      </c>
      <c r="V4" s="180" t="s">
        <v>88</v>
      </c>
      <c r="W4" s="180" t="str">
        <f>V4</f>
        <v>FY</v>
      </c>
      <c r="X4" s="183" t="s">
        <v>97</v>
      </c>
      <c r="Y4" s="27"/>
      <c r="Z4" s="19"/>
      <c r="AA4" s="19"/>
    </row>
    <row r="5" spans="1:37" ht="15.95" customHeight="1">
      <c r="D5" s="24"/>
      <c r="E5" s="7"/>
      <c r="F5" s="7"/>
      <c r="G5" s="176"/>
      <c r="H5" s="176"/>
      <c r="I5" s="176"/>
      <c r="J5" s="176"/>
      <c r="K5" s="176"/>
      <c r="L5" s="176"/>
      <c r="M5" s="176"/>
      <c r="N5" s="183"/>
      <c r="O5" s="183"/>
      <c r="P5" s="176"/>
      <c r="Q5" s="176"/>
      <c r="R5" s="183"/>
      <c r="S5" s="141" t="e">
        <f>#N/A</f>
        <v>#N/A</v>
      </c>
      <c r="T5" s="141" t="e">
        <f>#N/A</f>
        <v>#N/A</v>
      </c>
      <c r="U5" s="141" t="e">
        <f>#N/A</f>
        <v>#N/A</v>
      </c>
      <c r="V5" s="176"/>
      <c r="W5" s="176"/>
      <c r="X5" s="183"/>
      <c r="Y5" s="27"/>
      <c r="Z5" s="19"/>
      <c r="AA5" s="19"/>
    </row>
    <row r="6" spans="1:37" ht="15.95" customHeight="1">
      <c r="D6" s="24"/>
      <c r="E6" s="7" t="s">
        <v>108</v>
      </c>
      <c r="F6" s="7"/>
      <c r="G6" s="139" t="s">
        <v>96</v>
      </c>
      <c r="H6" s="127" t="s">
        <v>96</v>
      </c>
      <c r="I6" s="91" t="s">
        <v>96</v>
      </c>
      <c r="J6" s="91" t="s">
        <v>51</v>
      </c>
      <c r="K6" s="91" t="s">
        <v>51</v>
      </c>
      <c r="L6" s="91" t="s">
        <v>51</v>
      </c>
      <c r="M6" s="91" t="s">
        <v>51</v>
      </c>
      <c r="N6" s="126" t="e">
        <f>#N/A</f>
        <v>#N/A</v>
      </c>
      <c r="O6" s="126" t="e">
        <f>#N/A</f>
        <v>#N/A</v>
      </c>
      <c r="P6" s="127">
        <v>2020</v>
      </c>
      <c r="Q6" s="127">
        <v>2019</v>
      </c>
      <c r="R6" s="126" t="s">
        <v>146</v>
      </c>
      <c r="S6" s="141" t="e">
        <f>#N/A</f>
        <v>#N/A</v>
      </c>
      <c r="T6" s="141" t="e">
        <f>#N/A</f>
        <v>#N/A</v>
      </c>
      <c r="U6" s="141" t="e">
        <f>#N/A</f>
        <v>#N/A</v>
      </c>
      <c r="V6" s="91">
        <v>2020</v>
      </c>
      <c r="W6" s="91">
        <v>2019</v>
      </c>
      <c r="X6" s="90" t="s">
        <v>89</v>
      </c>
      <c r="Y6" s="27"/>
      <c r="Z6" s="19"/>
      <c r="AA6" s="19"/>
    </row>
    <row r="7" spans="1:37" ht="15.95" customHeight="1">
      <c r="D7" s="24"/>
      <c r="E7" s="94" t="s">
        <v>77</v>
      </c>
      <c r="F7" s="47"/>
      <c r="G7" s="145" t="e">
        <f t="shared" ref="G7:M7" si="0">+G8+G9</f>
        <v>#N/A</v>
      </c>
      <c r="H7" s="61" t="e">
        <f t="shared" si="0"/>
        <v>#N/A</v>
      </c>
      <c r="I7" s="48" t="e">
        <f t="shared" si="0"/>
        <v>#N/A</v>
      </c>
      <c r="J7" s="48" t="e">
        <f t="shared" si="0"/>
        <v>#N/A</v>
      </c>
      <c r="K7" s="61" t="e">
        <f t="shared" si="0"/>
        <v>#N/A</v>
      </c>
      <c r="L7" s="48" t="e">
        <f t="shared" si="0"/>
        <v>#N/A</v>
      </c>
      <c r="M7" s="48" t="e">
        <f t="shared" si="0"/>
        <v>#N/A</v>
      </c>
      <c r="N7" s="152" t="e">
        <f>IF(K7=0,"",(G7-K7)/K7)</f>
        <v>#N/A</v>
      </c>
      <c r="O7" s="129" t="e">
        <f>IF(H7=0,"",(G7-H7)/H7)</f>
        <v>#N/A</v>
      </c>
      <c r="P7" s="61" t="e">
        <f>+P8+P9</f>
        <v>#N/A</v>
      </c>
      <c r="Q7" s="61" t="e">
        <f>+Q8+Q9</f>
        <v>#N/A</v>
      </c>
      <c r="R7" s="129" t="e">
        <f>IF(Q7=0,"",(P7-Q7)/Q7)</f>
        <v>#N/A</v>
      </c>
      <c r="S7" s="61" t="e">
        <f>+S8+S9</f>
        <v>#N/A</v>
      </c>
      <c r="T7" s="61" t="e">
        <f>+T8+T9</f>
        <v>#N/A</v>
      </c>
      <c r="U7" s="129" t="e">
        <f>IF(T7=0,"",(S7-T7)/T7)</f>
        <v>#N/A</v>
      </c>
      <c r="V7" s="48" t="e">
        <f>+V8+V9</f>
        <v>#N/A</v>
      </c>
      <c r="W7" s="48" t="e">
        <f>+W8+W9</f>
        <v>#N/A</v>
      </c>
      <c r="X7" s="49" t="e">
        <f>IF(W7=0,"",(V7-W7)/W7)</f>
        <v>#N/A</v>
      </c>
      <c r="Y7" s="27"/>
      <c r="Z7" s="19"/>
      <c r="AA7" s="65" t="e">
        <f>SUM(J7:M7)-W7</f>
        <v>#N/A</v>
      </c>
      <c r="AB7" s="155" t="e">
        <f>G7+H7+I7-S7</f>
        <v>#N/A</v>
      </c>
      <c r="AC7" s="1" t="e">
        <f>#N/A</f>
        <v>#N/A</v>
      </c>
      <c r="AD7" s="1" t="e">
        <f>#N/A</f>
        <v>#N/A</v>
      </c>
      <c r="AE7" s="1" t="e">
        <f>#N/A</f>
        <v>#N/A</v>
      </c>
      <c r="AF7" s="1" t="e">
        <f>#N/A</f>
        <v>#N/A</v>
      </c>
      <c r="AG7" s="1" t="e">
        <f>#N/A</f>
        <v>#N/A</v>
      </c>
      <c r="AH7" s="1"/>
      <c r="AI7" s="1"/>
      <c r="AJ7" s="1" t="e">
        <f>#N/A</f>
        <v>#N/A</v>
      </c>
      <c r="AK7" s="1" t="e">
        <f>#N/A</f>
        <v>#N/A</v>
      </c>
    </row>
    <row r="8" spans="1:37" ht="15.95" customHeight="1">
      <c r="D8" s="24"/>
      <c r="E8" s="57" t="s">
        <v>122</v>
      </c>
      <c r="F8" s="17"/>
      <c r="G8" s="145" t="e">
        <f>#N/A</f>
        <v>#N/A</v>
      </c>
      <c r="H8" s="60" t="e">
        <f>#N/A</f>
        <v>#N/A</v>
      </c>
      <c r="I8" s="3" t="e">
        <f>#N/A</f>
        <v>#N/A</v>
      </c>
      <c r="J8" s="3" t="e">
        <f>#N/A</f>
        <v>#N/A</v>
      </c>
      <c r="K8" s="60" t="e">
        <f>#N/A</f>
        <v>#N/A</v>
      </c>
      <c r="L8" s="3" t="e">
        <f>#N/A</f>
        <v>#N/A</v>
      </c>
      <c r="M8" s="3" t="e">
        <f>#N/A</f>
        <v>#N/A</v>
      </c>
      <c r="N8" s="150" t="e">
        <f>IF(K8=0,"",(G8-K8)/K8)</f>
        <v>#N/A</v>
      </c>
      <c r="O8" s="66" t="e">
        <f>IF(H8=0,"",(G8-H8)/H8)</f>
        <v>#N/A</v>
      </c>
      <c r="P8" s="60" t="e">
        <f>#N/A</f>
        <v>#N/A</v>
      </c>
      <c r="Q8" s="60" t="e">
        <f>#N/A</f>
        <v>#N/A</v>
      </c>
      <c r="R8" s="66" t="e">
        <f>IF(Q8=0,"",(P8-Q8)/Q8)</f>
        <v>#N/A</v>
      </c>
      <c r="S8" s="60" t="e">
        <f>#N/A</f>
        <v>#N/A</v>
      </c>
      <c r="T8" s="60" t="e">
        <f>#N/A</f>
        <v>#N/A</v>
      </c>
      <c r="U8" s="66" t="e">
        <f>IF(T8=0,"",(S8-T8)/T8)</f>
        <v>#N/A</v>
      </c>
      <c r="V8" s="3" t="e">
        <f>#N/A</f>
        <v>#N/A</v>
      </c>
      <c r="W8" s="3" t="e">
        <f>#N/A</f>
        <v>#N/A</v>
      </c>
      <c r="X8" s="4" t="e">
        <f>IF(W8=0,"",(V8-W8)/W8)</f>
        <v>#N/A</v>
      </c>
      <c r="Y8" s="27"/>
      <c r="Z8" s="19"/>
      <c r="AA8" s="65" t="e">
        <f>SUM(J8:M8)-W8</f>
        <v>#N/A</v>
      </c>
      <c r="AB8" s="155" t="e">
        <f t="shared" ref="AB8:AB25" si="1">G8+H8+I8-S8</f>
        <v>#N/A</v>
      </c>
      <c r="AC8" s="1" t="e">
        <f>#N/A</f>
        <v>#N/A</v>
      </c>
      <c r="AD8" s="1" t="e">
        <f>#N/A</f>
        <v>#N/A</v>
      </c>
      <c r="AE8" s="1" t="e">
        <f>#N/A</f>
        <v>#N/A</v>
      </c>
      <c r="AF8" s="1" t="e">
        <f>#N/A</f>
        <v>#N/A</v>
      </c>
      <c r="AG8" s="1" t="e">
        <f>#N/A</f>
        <v>#N/A</v>
      </c>
      <c r="AH8" s="1"/>
      <c r="AI8" s="1"/>
      <c r="AJ8" s="1" t="e">
        <f>#N/A</f>
        <v>#N/A</v>
      </c>
      <c r="AK8" s="1" t="e">
        <f>#N/A</f>
        <v>#N/A</v>
      </c>
    </row>
    <row r="9" spans="1:37" ht="15.95" customHeight="1">
      <c r="D9" s="24"/>
      <c r="E9" s="57" t="s">
        <v>123</v>
      </c>
      <c r="F9" s="17"/>
      <c r="G9" s="145" t="e">
        <f>#N/A</f>
        <v>#N/A</v>
      </c>
      <c r="H9" s="60" t="e">
        <f>#N/A</f>
        <v>#N/A</v>
      </c>
      <c r="I9" s="3" t="e">
        <f>#N/A</f>
        <v>#N/A</v>
      </c>
      <c r="J9" s="3" t="e">
        <f>#N/A</f>
        <v>#N/A</v>
      </c>
      <c r="K9" s="60" t="e">
        <f>#N/A</f>
        <v>#N/A</v>
      </c>
      <c r="L9" s="3" t="e">
        <f>#N/A</f>
        <v>#N/A</v>
      </c>
      <c r="M9" s="3" t="e">
        <f>#N/A</f>
        <v>#N/A</v>
      </c>
      <c r="N9" s="150" t="e">
        <f>IF(K9=0,"",(G9-K9)/K9)</f>
        <v>#N/A</v>
      </c>
      <c r="O9" s="66" t="e">
        <f>IF(H9=0,"",(G9-H9)/H9)</f>
        <v>#N/A</v>
      </c>
      <c r="P9" s="60" t="e">
        <f>#N/A</f>
        <v>#N/A</v>
      </c>
      <c r="Q9" s="60" t="e">
        <f>#N/A</f>
        <v>#N/A</v>
      </c>
      <c r="R9" s="66" t="e">
        <f>IF(Q9=0,"",(P9-Q9)/Q9)</f>
        <v>#N/A</v>
      </c>
      <c r="S9" s="60" t="e">
        <f>#N/A</f>
        <v>#N/A</v>
      </c>
      <c r="T9" s="60" t="e">
        <f>#N/A</f>
        <v>#N/A</v>
      </c>
      <c r="U9" s="66" t="e">
        <f>IF(T9=0,"",(S9-T9)/T9)</f>
        <v>#N/A</v>
      </c>
      <c r="V9" s="3" t="e">
        <f>#N/A</f>
        <v>#N/A</v>
      </c>
      <c r="W9" s="3" t="e">
        <f>#N/A</f>
        <v>#N/A</v>
      </c>
      <c r="X9" s="4" t="e">
        <f>IF(W9=0,"",(V9-W9)/W9)</f>
        <v>#N/A</v>
      </c>
      <c r="Y9" s="27"/>
      <c r="Z9" s="19"/>
      <c r="AA9" s="65" t="e">
        <f>SUM(J9:M9)-W9</f>
        <v>#N/A</v>
      </c>
      <c r="AB9" s="155" t="e">
        <f t="shared" si="1"/>
        <v>#N/A</v>
      </c>
      <c r="AC9" s="1" t="e">
        <f>#N/A</f>
        <v>#N/A</v>
      </c>
      <c r="AD9" s="1" t="e">
        <f>#N/A</f>
        <v>#N/A</v>
      </c>
      <c r="AE9" s="1" t="e">
        <f>#N/A</f>
        <v>#N/A</v>
      </c>
      <c r="AF9" s="1" t="e">
        <f>#N/A</f>
        <v>#N/A</v>
      </c>
      <c r="AG9" s="1" t="e">
        <f>#N/A</f>
        <v>#N/A</v>
      </c>
      <c r="AJ9" s="1" t="e">
        <f>#N/A</f>
        <v>#N/A</v>
      </c>
      <c r="AK9" s="1" t="e">
        <f>#N/A</f>
        <v>#N/A</v>
      </c>
    </row>
    <row r="10" spans="1:37" ht="15.95" hidden="1" customHeight="1">
      <c r="D10" s="24"/>
      <c r="E10" s="57" t="s">
        <v>148</v>
      </c>
      <c r="F10" s="17"/>
      <c r="G10" s="17"/>
      <c r="H10" s="135" t="e">
        <f>#N/A</f>
        <v>#N/A</v>
      </c>
      <c r="I10" s="135" t="e">
        <f>#N/A</f>
        <v>#N/A</v>
      </c>
      <c r="J10" s="135" t="e">
        <f>#N/A</f>
        <v>#N/A</v>
      </c>
      <c r="K10" s="135" t="e">
        <f>#N/A</f>
        <v>#N/A</v>
      </c>
      <c r="L10" s="135" t="e">
        <f>#N/A</f>
        <v>#N/A</v>
      </c>
      <c r="M10" s="135" t="e">
        <f>#N/A</f>
        <v>#N/A</v>
      </c>
      <c r="N10" s="66" t="e">
        <f>IF(L10=0,"",(H10-L10)/L10)</f>
        <v>#N/A</v>
      </c>
      <c r="O10" s="66" t="e">
        <f>IF(I10=0,"",(H10-I10)/I10)</f>
        <v>#N/A</v>
      </c>
      <c r="P10" s="135" t="e">
        <f>#N/A</f>
        <v>#N/A</v>
      </c>
      <c r="Q10" s="135" t="e">
        <f>#N/A</f>
        <v>#N/A</v>
      </c>
      <c r="R10" s="66" t="e">
        <f>IF(Q10=0,"",(P10-Q10)/Q10)</f>
        <v>#N/A</v>
      </c>
      <c r="S10" s="66"/>
      <c r="T10" s="66"/>
      <c r="U10" s="66"/>
      <c r="V10" s="135" t="e">
        <f>#N/A</f>
        <v>#N/A</v>
      </c>
      <c r="W10" s="135" t="e">
        <f>#N/A</f>
        <v>#N/A</v>
      </c>
      <c r="X10" s="66" t="e">
        <f>IF(W10=0,"",(V10-W10)/W10)</f>
        <v>#N/A</v>
      </c>
      <c r="Y10" s="27"/>
      <c r="Z10" s="19"/>
      <c r="AA10" s="65"/>
      <c r="AB10" s="155" t="e">
        <f t="shared" si="1"/>
        <v>#N/A</v>
      </c>
      <c r="AC10" s="1"/>
      <c r="AD10" s="1"/>
      <c r="AE10" s="1"/>
      <c r="AF10" s="1"/>
      <c r="AG10" s="1"/>
      <c r="AJ10" s="1"/>
      <c r="AK10" s="1"/>
    </row>
    <row r="11" spans="1:37" ht="15.95" customHeight="1">
      <c r="D11" s="24"/>
      <c r="E11" s="185" t="s">
        <v>109</v>
      </c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27"/>
      <c r="Z11" s="19"/>
      <c r="AA11" s="65"/>
      <c r="AB11" s="155">
        <f t="shared" si="1"/>
        <v>0</v>
      </c>
    </row>
    <row r="12" spans="1:37" ht="15.95" customHeight="1">
      <c r="D12" s="24"/>
      <c r="E12" s="94" t="s">
        <v>78</v>
      </c>
      <c r="F12" s="47"/>
      <c r="G12" s="145" t="e">
        <f t="shared" ref="G12:M12" si="2">+G13+G14</f>
        <v>#N/A</v>
      </c>
      <c r="H12" s="61" t="e">
        <f t="shared" si="2"/>
        <v>#N/A</v>
      </c>
      <c r="I12" s="48" t="e">
        <f t="shared" si="2"/>
        <v>#N/A</v>
      </c>
      <c r="J12" s="48" t="e">
        <f t="shared" si="2"/>
        <v>#N/A</v>
      </c>
      <c r="K12" s="61" t="e">
        <f t="shared" si="2"/>
        <v>#N/A</v>
      </c>
      <c r="L12" s="48" t="e">
        <f t="shared" si="2"/>
        <v>#N/A</v>
      </c>
      <c r="M12" s="48" t="e">
        <f t="shared" si="2"/>
        <v>#N/A</v>
      </c>
      <c r="N12" s="152" t="e">
        <f>IF(K12=0,"",(G12-K12)/K12)</f>
        <v>#N/A</v>
      </c>
      <c r="O12" s="129" t="e">
        <f>IF(H12=0,"",(G12-H12)/H12)</f>
        <v>#N/A</v>
      </c>
      <c r="P12" s="61" t="e">
        <f>+P13+P14</f>
        <v>#N/A</v>
      </c>
      <c r="Q12" s="61" t="e">
        <f>+Q13+Q14</f>
        <v>#N/A</v>
      </c>
      <c r="R12" s="129" t="e">
        <f>IF(Q12=0,"",(P12-Q12)/Q12)</f>
        <v>#N/A</v>
      </c>
      <c r="S12" s="61" t="e">
        <f>+S13+S14</f>
        <v>#N/A</v>
      </c>
      <c r="T12" s="61" t="e">
        <f>+T13+T14</f>
        <v>#N/A</v>
      </c>
      <c r="U12" s="129" t="e">
        <f>IF(T12=0,"",(S12-T12)/T12)</f>
        <v>#N/A</v>
      </c>
      <c r="V12" s="48" t="e">
        <f>+V13+V14</f>
        <v>#N/A</v>
      </c>
      <c r="W12" s="48" t="e">
        <f>+W13+W14</f>
        <v>#N/A</v>
      </c>
      <c r="X12" s="49" t="e">
        <f>IF(W12=0,"",(V12-W12)/W12)</f>
        <v>#N/A</v>
      </c>
      <c r="Y12" s="27"/>
      <c r="Z12" s="19"/>
      <c r="AA12" s="65" t="e">
        <f>SUM(J12:M12)-W12</f>
        <v>#N/A</v>
      </c>
      <c r="AB12" s="155" t="e">
        <f t="shared" si="1"/>
        <v>#N/A</v>
      </c>
      <c r="AC12" s="1" t="e">
        <f>#N/A</f>
        <v>#N/A</v>
      </c>
      <c r="AD12" s="1" t="e">
        <f>#N/A</f>
        <v>#N/A</v>
      </c>
      <c r="AE12" s="1" t="e">
        <f>#N/A</f>
        <v>#N/A</v>
      </c>
      <c r="AF12" s="1" t="e">
        <f>#N/A</f>
        <v>#N/A</v>
      </c>
      <c r="AG12" s="1" t="e">
        <f>#N/A</f>
        <v>#N/A</v>
      </c>
      <c r="AH12" s="1"/>
      <c r="AI12" s="1"/>
      <c r="AJ12" s="1" t="e">
        <f>#N/A</f>
        <v>#N/A</v>
      </c>
      <c r="AK12" s="1" t="e">
        <f>#N/A</f>
        <v>#N/A</v>
      </c>
    </row>
    <row r="13" spans="1:37" ht="15.95" customHeight="1">
      <c r="D13" s="24"/>
      <c r="E13" s="57" t="s">
        <v>122</v>
      </c>
      <c r="F13" s="17"/>
      <c r="G13" s="145" t="e">
        <f>#N/A</f>
        <v>#N/A</v>
      </c>
      <c r="H13" s="60" t="e">
        <f>#N/A</f>
        <v>#N/A</v>
      </c>
      <c r="I13" s="3" t="e">
        <f>#N/A</f>
        <v>#N/A</v>
      </c>
      <c r="J13" s="3" t="e">
        <f>#N/A</f>
        <v>#N/A</v>
      </c>
      <c r="K13" s="60" t="e">
        <f>#N/A</f>
        <v>#N/A</v>
      </c>
      <c r="L13" s="3" t="e">
        <f>#N/A</f>
        <v>#N/A</v>
      </c>
      <c r="M13" s="3" t="e">
        <f>#N/A</f>
        <v>#N/A</v>
      </c>
      <c r="N13" s="150" t="e">
        <f>IF(K13=0,"",(G13-K13)/K13)</f>
        <v>#N/A</v>
      </c>
      <c r="O13" s="66" t="e">
        <f>IF(H13=0,"",(G13-H13)/H13)</f>
        <v>#N/A</v>
      </c>
      <c r="P13" s="60" t="e">
        <f>#N/A</f>
        <v>#N/A</v>
      </c>
      <c r="Q13" s="60" t="e">
        <f>#N/A</f>
        <v>#N/A</v>
      </c>
      <c r="R13" s="66" t="e">
        <f>IF(Q13=0,"",(P13-Q13)/Q13)</f>
        <v>#N/A</v>
      </c>
      <c r="S13" s="60" t="e">
        <f>#N/A</f>
        <v>#N/A</v>
      </c>
      <c r="T13" s="60" t="e">
        <f>#N/A</f>
        <v>#N/A</v>
      </c>
      <c r="U13" s="66" t="e">
        <f>IF(T13=0,"",(S13-T13)/T13)</f>
        <v>#N/A</v>
      </c>
      <c r="V13" s="3" t="e">
        <f>#N/A</f>
        <v>#N/A</v>
      </c>
      <c r="W13" s="3" t="e">
        <f>#N/A</f>
        <v>#N/A</v>
      </c>
      <c r="X13" s="4" t="e">
        <f>IF(W13=0,"",(V13-W13)/W13)</f>
        <v>#N/A</v>
      </c>
      <c r="Y13" s="27"/>
      <c r="Z13" s="19"/>
      <c r="AA13" s="65" t="e">
        <f>SUM(J13:M13)-W13</f>
        <v>#N/A</v>
      </c>
      <c r="AB13" s="155" t="e">
        <f t="shared" si="1"/>
        <v>#N/A</v>
      </c>
      <c r="AC13" s="1" t="e">
        <f>#N/A</f>
        <v>#N/A</v>
      </c>
      <c r="AD13" s="1" t="e">
        <f>#N/A</f>
        <v>#N/A</v>
      </c>
      <c r="AE13" s="1" t="e">
        <f>#N/A</f>
        <v>#N/A</v>
      </c>
      <c r="AF13" s="1" t="e">
        <f>#N/A</f>
        <v>#N/A</v>
      </c>
      <c r="AG13" s="1" t="e">
        <f>#N/A</f>
        <v>#N/A</v>
      </c>
      <c r="AH13" s="1"/>
      <c r="AI13" s="1"/>
      <c r="AJ13" s="1" t="e">
        <f>#N/A</f>
        <v>#N/A</v>
      </c>
      <c r="AK13" s="1" t="e">
        <f>#N/A</f>
        <v>#N/A</v>
      </c>
    </row>
    <row r="14" spans="1:37" ht="15.95" customHeight="1">
      <c r="D14" s="24"/>
      <c r="E14" s="57" t="s">
        <v>123</v>
      </c>
      <c r="F14" s="17"/>
      <c r="G14" s="145" t="e">
        <f>#N/A</f>
        <v>#N/A</v>
      </c>
      <c r="H14" s="60" t="e">
        <f>#N/A</f>
        <v>#N/A</v>
      </c>
      <c r="I14" s="3" t="e">
        <f>#N/A</f>
        <v>#N/A</v>
      </c>
      <c r="J14" s="3" t="e">
        <f>#N/A</f>
        <v>#N/A</v>
      </c>
      <c r="K14" s="60" t="e">
        <f>#N/A</f>
        <v>#N/A</v>
      </c>
      <c r="L14" s="3" t="e">
        <f>#N/A</f>
        <v>#N/A</v>
      </c>
      <c r="M14" s="3" t="e">
        <f>#N/A</f>
        <v>#N/A</v>
      </c>
      <c r="N14" s="150" t="e">
        <f>IF(K14=0,"",(G14-K14)/K14)</f>
        <v>#N/A</v>
      </c>
      <c r="O14" s="66" t="e">
        <f>IF(H14=0,"",(G14-H14)/H14)</f>
        <v>#N/A</v>
      </c>
      <c r="P14" s="60" t="e">
        <f>#N/A</f>
        <v>#N/A</v>
      </c>
      <c r="Q14" s="60" t="e">
        <f>#N/A</f>
        <v>#N/A</v>
      </c>
      <c r="R14" s="66" t="e">
        <f>IF(Q14=0,"",(P14-Q14)/Q14)</f>
        <v>#N/A</v>
      </c>
      <c r="S14" s="60" t="e">
        <f>#N/A</f>
        <v>#N/A</v>
      </c>
      <c r="T14" s="60" t="e">
        <f>#N/A</f>
        <v>#N/A</v>
      </c>
      <c r="U14" s="66" t="e">
        <f>IF(T14=0,"",(S14-T14)/T14)</f>
        <v>#N/A</v>
      </c>
      <c r="V14" s="3" t="e">
        <f>#N/A</f>
        <v>#N/A</v>
      </c>
      <c r="W14" s="3" t="e">
        <f>#N/A</f>
        <v>#N/A</v>
      </c>
      <c r="X14" s="4" t="e">
        <f>IF(W14=0,"",(V14-W14)/W14)</f>
        <v>#N/A</v>
      </c>
      <c r="Y14" s="27"/>
      <c r="Z14" s="19"/>
      <c r="AA14" s="65" t="e">
        <f>SUM(J14:M14)-W14</f>
        <v>#N/A</v>
      </c>
      <c r="AB14" s="155" t="e">
        <f t="shared" si="1"/>
        <v>#N/A</v>
      </c>
      <c r="AC14" s="1" t="e">
        <f>#N/A</f>
        <v>#N/A</v>
      </c>
      <c r="AD14" s="1" t="e">
        <f>#N/A</f>
        <v>#N/A</v>
      </c>
      <c r="AE14" s="1" t="e">
        <f>#N/A</f>
        <v>#N/A</v>
      </c>
      <c r="AF14" s="1" t="e">
        <f>#N/A</f>
        <v>#N/A</v>
      </c>
      <c r="AG14" s="1" t="e">
        <f>#N/A</f>
        <v>#N/A</v>
      </c>
      <c r="AJ14" s="1" t="e">
        <f>#N/A</f>
        <v>#N/A</v>
      </c>
      <c r="AK14" s="1" t="e">
        <f>#N/A</f>
        <v>#N/A</v>
      </c>
    </row>
    <row r="15" spans="1:37" ht="15.95" hidden="1" customHeight="1">
      <c r="D15" s="24"/>
      <c r="E15" s="57" t="s">
        <v>148</v>
      </c>
      <c r="F15" s="17"/>
      <c r="G15" s="17"/>
      <c r="H15" s="135" t="e">
        <f>#N/A</f>
        <v>#N/A</v>
      </c>
      <c r="I15" s="135" t="e">
        <f>#N/A</f>
        <v>#N/A</v>
      </c>
      <c r="J15" s="135" t="e">
        <f>#N/A</f>
        <v>#N/A</v>
      </c>
      <c r="K15" s="135" t="e">
        <f>#N/A</f>
        <v>#N/A</v>
      </c>
      <c r="L15" s="135" t="e">
        <f>#N/A</f>
        <v>#N/A</v>
      </c>
      <c r="M15" s="135" t="e">
        <f>#N/A</f>
        <v>#N/A</v>
      </c>
      <c r="N15" s="66" t="e">
        <f>IF(L15=0,"",(H15-L15)/L15)</f>
        <v>#N/A</v>
      </c>
      <c r="O15" s="66" t="e">
        <f>IF(I15=0,"",(H15-I15)/I15)</f>
        <v>#N/A</v>
      </c>
      <c r="P15" s="135" t="e">
        <f>#N/A</f>
        <v>#N/A</v>
      </c>
      <c r="Q15" s="135" t="e">
        <f>#N/A</f>
        <v>#N/A</v>
      </c>
      <c r="R15" s="66" t="e">
        <f>IF(Q15=0,"",(P15-Q15)/Q15)</f>
        <v>#N/A</v>
      </c>
      <c r="S15" s="66"/>
      <c r="T15" s="66"/>
      <c r="U15" s="66"/>
      <c r="V15" s="135" t="e">
        <f>#N/A</f>
        <v>#N/A</v>
      </c>
      <c r="W15" s="135" t="e">
        <f>#N/A</f>
        <v>#N/A</v>
      </c>
      <c r="X15" s="66" t="e">
        <f>IF(W15=0,"",(V15-W15)/W15)</f>
        <v>#N/A</v>
      </c>
      <c r="Y15" s="27"/>
      <c r="Z15" s="19"/>
      <c r="AA15" s="65"/>
      <c r="AB15" s="155" t="e">
        <f t="shared" si="1"/>
        <v>#N/A</v>
      </c>
      <c r="AC15" s="1"/>
      <c r="AD15" s="1"/>
      <c r="AE15" s="1"/>
      <c r="AF15" s="1"/>
      <c r="AG15" s="1"/>
      <c r="AJ15" s="1"/>
      <c r="AK15" s="1"/>
    </row>
    <row r="16" spans="1:37" ht="15.95" customHeight="1">
      <c r="D16" s="24"/>
      <c r="E16" s="185" t="s">
        <v>110</v>
      </c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27"/>
      <c r="Z16" s="19"/>
      <c r="AA16" s="65"/>
      <c r="AB16" s="155">
        <f t="shared" si="1"/>
        <v>0</v>
      </c>
    </row>
    <row r="17" spans="4:37" ht="15.95" customHeight="1">
      <c r="D17" s="24"/>
      <c r="E17" s="57" t="s">
        <v>124</v>
      </c>
      <c r="F17" s="47"/>
      <c r="G17" s="145" t="e">
        <f>#N/A</f>
        <v>#N/A</v>
      </c>
      <c r="H17" s="60" t="e">
        <f>#N/A</f>
        <v>#N/A</v>
      </c>
      <c r="I17" s="3" t="e">
        <f>#N/A</f>
        <v>#N/A</v>
      </c>
      <c r="J17" s="3" t="e">
        <f>#N/A</f>
        <v>#N/A</v>
      </c>
      <c r="K17" s="60" t="e">
        <f>#N/A</f>
        <v>#N/A</v>
      </c>
      <c r="L17" s="3" t="e">
        <f>#N/A</f>
        <v>#N/A</v>
      </c>
      <c r="M17" s="3" t="e">
        <f>#N/A</f>
        <v>#N/A</v>
      </c>
      <c r="N17" s="150" t="e">
        <f t="shared" ref="N17:N25" si="3">IF(K17=0,"",(G17-K17)/K17)</f>
        <v>#N/A</v>
      </c>
      <c r="O17" s="66" t="e">
        <f t="shared" ref="O17:O25" si="4">IF(H17=0,"",(G17-H17)/H17)</f>
        <v>#N/A</v>
      </c>
      <c r="P17" s="3" t="e">
        <f>#N/A</f>
        <v>#N/A</v>
      </c>
      <c r="Q17" s="3" t="e">
        <f>#N/A</f>
        <v>#N/A</v>
      </c>
      <c r="R17" s="4" t="e">
        <f>IF(Q17=0,"",(P17-Q17)/Q17)</f>
        <v>#N/A</v>
      </c>
      <c r="S17" s="60" t="e">
        <f>#N/A</f>
        <v>#N/A</v>
      </c>
      <c r="T17" s="60" t="e">
        <f>#N/A</f>
        <v>#N/A</v>
      </c>
      <c r="U17" s="66" t="e">
        <f>IF(T17=0,"",(S17-T17)/T17)</f>
        <v>#N/A</v>
      </c>
      <c r="V17" s="60" t="e">
        <f>#N/A</f>
        <v>#N/A</v>
      </c>
      <c r="W17" s="3" t="e">
        <f>#N/A</f>
        <v>#N/A</v>
      </c>
      <c r="X17" s="4" t="e">
        <f>IF(W17=0,"",(V17-W17)/W17)</f>
        <v>#N/A</v>
      </c>
      <c r="Y17" s="40"/>
      <c r="Z17" s="19"/>
      <c r="AA17" s="65" t="e">
        <f>SUM(J17:M17)-W17</f>
        <v>#N/A</v>
      </c>
      <c r="AB17" s="155" t="e">
        <f t="shared" si="1"/>
        <v>#N/A</v>
      </c>
      <c r="AC17" s="1"/>
      <c r="AD17" s="1"/>
      <c r="AE17" s="1"/>
      <c r="AF17" s="1"/>
      <c r="AG17" s="1"/>
      <c r="AH17" s="1"/>
      <c r="AI17" s="1"/>
      <c r="AJ17" s="1"/>
      <c r="AK17" s="1"/>
    </row>
    <row r="18" spans="4:37" ht="15.95" customHeight="1">
      <c r="D18" s="24"/>
      <c r="E18" s="57" t="s">
        <v>125</v>
      </c>
      <c r="F18" s="47"/>
      <c r="G18" s="145" t="e">
        <f>#N/A</f>
        <v>#N/A</v>
      </c>
      <c r="H18" s="60" t="e">
        <f>#N/A</f>
        <v>#N/A</v>
      </c>
      <c r="I18" s="3" t="e">
        <f>#N/A</f>
        <v>#N/A</v>
      </c>
      <c r="J18" s="3" t="e">
        <f>#N/A</f>
        <v>#N/A</v>
      </c>
      <c r="K18" s="60" t="e">
        <f>#N/A</f>
        <v>#N/A</v>
      </c>
      <c r="L18" s="3" t="e">
        <f>#N/A</f>
        <v>#N/A</v>
      </c>
      <c r="M18" s="3" t="e">
        <f>#N/A</f>
        <v>#N/A</v>
      </c>
      <c r="N18" s="150" t="e">
        <f t="shared" si="3"/>
        <v>#N/A</v>
      </c>
      <c r="O18" s="66" t="e">
        <f t="shared" si="4"/>
        <v>#N/A</v>
      </c>
      <c r="P18" s="3" t="e">
        <f>#N/A</f>
        <v>#N/A</v>
      </c>
      <c r="Q18" s="3" t="e">
        <f>#N/A</f>
        <v>#N/A</v>
      </c>
      <c r="R18" s="4" t="e">
        <f>IF(Q18=0,"",(P18-Q18)/Q18)</f>
        <v>#N/A</v>
      </c>
      <c r="S18" s="60" t="e">
        <f>#N/A</f>
        <v>#N/A</v>
      </c>
      <c r="T18" s="60" t="e">
        <f>#N/A</f>
        <v>#N/A</v>
      </c>
      <c r="U18" s="66" t="e">
        <f>IF(T18=0,"",(S18-T18)/T18)</f>
        <v>#N/A</v>
      </c>
      <c r="V18" s="60" t="e">
        <f>#N/A</f>
        <v>#N/A</v>
      </c>
      <c r="W18" s="3" t="e">
        <f>#N/A</f>
        <v>#N/A</v>
      </c>
      <c r="X18" s="4" t="e">
        <f>IF(W18=0,"",(V18-W18)/W18)</f>
        <v>#N/A</v>
      </c>
      <c r="Y18" s="40"/>
      <c r="Z18" s="19"/>
      <c r="AA18" s="65" t="e">
        <f t="shared" ref="AA18:AA25" si="5">SUM(J18:M18)-W18</f>
        <v>#N/A</v>
      </c>
      <c r="AB18" s="155" t="e">
        <f t="shared" si="1"/>
        <v>#N/A</v>
      </c>
      <c r="AC18" s="1"/>
      <c r="AD18" s="1"/>
      <c r="AE18" s="1"/>
      <c r="AF18" s="1"/>
      <c r="AG18" s="1"/>
      <c r="AH18" s="1"/>
      <c r="AI18" s="1"/>
      <c r="AJ18" s="1"/>
      <c r="AK18" s="1"/>
    </row>
    <row r="19" spans="4:37" ht="15.95" customHeight="1">
      <c r="D19" s="24"/>
      <c r="E19" s="57" t="s">
        <v>126</v>
      </c>
      <c r="F19" s="17"/>
      <c r="G19" s="145" t="e">
        <f>#N/A</f>
        <v>#N/A</v>
      </c>
      <c r="H19" s="60" t="e">
        <f>#N/A</f>
        <v>#N/A</v>
      </c>
      <c r="I19" s="3" t="e">
        <f>#N/A</f>
        <v>#N/A</v>
      </c>
      <c r="J19" s="3" t="e">
        <f>#N/A</f>
        <v>#N/A</v>
      </c>
      <c r="K19" s="60" t="e">
        <f>#N/A</f>
        <v>#N/A</v>
      </c>
      <c r="L19" s="3" t="e">
        <f>#N/A</f>
        <v>#N/A</v>
      </c>
      <c r="M19" s="3" t="e">
        <f>#N/A</f>
        <v>#N/A</v>
      </c>
      <c r="N19" s="150" t="e">
        <f t="shared" si="3"/>
        <v>#N/A</v>
      </c>
      <c r="O19" s="66" t="e">
        <f t="shared" si="4"/>
        <v>#N/A</v>
      </c>
      <c r="P19" s="3" t="e">
        <f>#N/A</f>
        <v>#N/A</v>
      </c>
      <c r="Q19" s="3" t="e">
        <f>#N/A</f>
        <v>#N/A</v>
      </c>
      <c r="R19" s="4" t="e">
        <f>IF(Q19=0,"",(P19-Q19)/Q19)</f>
        <v>#N/A</v>
      </c>
      <c r="S19" s="60" t="e">
        <f>#N/A</f>
        <v>#N/A</v>
      </c>
      <c r="T19" s="60" t="e">
        <f>#N/A</f>
        <v>#N/A</v>
      </c>
      <c r="U19" s="66" t="e">
        <f>IF(T19=0,"",(S19-T19)/T19)</f>
        <v>#N/A</v>
      </c>
      <c r="V19" s="60" t="e">
        <f>#N/A</f>
        <v>#N/A</v>
      </c>
      <c r="W19" s="3" t="e">
        <f>#N/A</f>
        <v>#N/A</v>
      </c>
      <c r="X19" s="4" t="e">
        <f>IF(W19=0,"",(V19-W19)/W19)</f>
        <v>#N/A</v>
      </c>
      <c r="Y19" s="40"/>
      <c r="Z19" s="19"/>
      <c r="AA19" s="65" t="e">
        <f t="shared" si="5"/>
        <v>#N/A</v>
      </c>
      <c r="AB19" s="155" t="e">
        <f t="shared" si="1"/>
        <v>#N/A</v>
      </c>
    </row>
    <row r="20" spans="4:37" ht="15.95" customHeight="1">
      <c r="D20" s="24"/>
      <c r="E20" s="57" t="s">
        <v>127</v>
      </c>
      <c r="F20" s="17"/>
      <c r="G20" s="145" t="e">
        <f>#N/A</f>
        <v>#N/A</v>
      </c>
      <c r="H20" s="60" t="e">
        <f>#N/A</f>
        <v>#N/A</v>
      </c>
      <c r="I20" s="60" t="e">
        <f>#N/A</f>
        <v>#N/A</v>
      </c>
      <c r="J20" s="60" t="e">
        <f>#N/A</f>
        <v>#N/A</v>
      </c>
      <c r="K20" s="60" t="e">
        <f>#N/A</f>
        <v>#N/A</v>
      </c>
      <c r="L20" s="60" t="e">
        <f>#N/A</f>
        <v>#N/A</v>
      </c>
      <c r="M20" s="60" t="e">
        <f>#N/A</f>
        <v>#N/A</v>
      </c>
      <c r="N20" s="150" t="e">
        <f t="shared" si="3"/>
        <v>#N/A</v>
      </c>
      <c r="O20" s="66" t="e">
        <f t="shared" si="4"/>
        <v>#N/A</v>
      </c>
      <c r="P20" s="3" t="e">
        <f>#N/A</f>
        <v>#N/A</v>
      </c>
      <c r="Q20" s="3" t="e">
        <f>#N/A</f>
        <v>#N/A</v>
      </c>
      <c r="R20" s="4" t="e">
        <f>IF(Q20=0,"",(P20-Q20)/Q20)</f>
        <v>#N/A</v>
      </c>
      <c r="S20" s="3" t="e">
        <f>#N/A</f>
        <v>#N/A</v>
      </c>
      <c r="T20" s="3" t="e">
        <f>#N/A</f>
        <v>#N/A</v>
      </c>
      <c r="U20" s="4" t="e">
        <f>IF(T20=0,"",(S20-T20)/T20)</f>
        <v>#N/A</v>
      </c>
      <c r="V20" s="3" t="e">
        <f>#N/A</f>
        <v>#N/A</v>
      </c>
      <c r="W20" s="3" t="e">
        <f>#N/A</f>
        <v>#N/A</v>
      </c>
      <c r="X20" s="4" t="e">
        <f>IF(W20=0,"",(V20-W20)/W20)</f>
        <v>#N/A</v>
      </c>
      <c r="Y20" s="40"/>
      <c r="Z20" s="19"/>
      <c r="AA20" s="65" t="e">
        <f t="shared" si="5"/>
        <v>#N/A</v>
      </c>
      <c r="AB20" s="155" t="e">
        <f t="shared" si="1"/>
        <v>#N/A</v>
      </c>
    </row>
    <row r="21" spans="4:37" ht="15.95" customHeight="1">
      <c r="D21" s="24"/>
      <c r="E21" s="57" t="s">
        <v>4</v>
      </c>
      <c r="F21" s="17"/>
      <c r="G21" s="145" t="e">
        <f>+#REF!</f>
        <v>#REF!</v>
      </c>
      <c r="H21" s="63" t="e">
        <f>+#REF!</f>
        <v>#REF!</v>
      </c>
      <c r="I21" s="63" t="e">
        <f>+#REF!</f>
        <v>#REF!</v>
      </c>
      <c r="J21" s="63" t="e">
        <f>+#REF!</f>
        <v>#REF!</v>
      </c>
      <c r="K21" s="63" t="e">
        <f>+#REF!</f>
        <v>#REF!</v>
      </c>
      <c r="L21" s="63" t="e">
        <f>+#REF!</f>
        <v>#REF!</v>
      </c>
      <c r="M21" s="63" t="e">
        <f>+#REF!</f>
        <v>#REF!</v>
      </c>
      <c r="N21" s="150" t="e">
        <f t="shared" si="3"/>
        <v>#REF!</v>
      </c>
      <c r="O21" s="66" t="e">
        <f t="shared" si="4"/>
        <v>#REF!</v>
      </c>
      <c r="P21" s="5" t="e">
        <f>+#REF!</f>
        <v>#REF!</v>
      </c>
      <c r="Q21" s="5" t="e">
        <f>+#REF!</f>
        <v>#REF!</v>
      </c>
      <c r="R21" s="4" t="e">
        <f>IF(Q21=0,"",(P21-Q21)/Q21)-1%</f>
        <v>#REF!</v>
      </c>
      <c r="S21" s="5" t="e">
        <f>+#REF!</f>
        <v>#REF!</v>
      </c>
      <c r="T21" s="5" t="e">
        <f>+#REF!</f>
        <v>#REF!</v>
      </c>
      <c r="U21" s="4" t="e">
        <f>IF(T21=0,"",(S21-T21)/T21)-1%</f>
        <v>#REF!</v>
      </c>
      <c r="V21" s="5" t="e">
        <f>+#REF!</f>
        <v>#REF!</v>
      </c>
      <c r="W21" s="5" t="e">
        <f>+#REF!</f>
        <v>#REF!</v>
      </c>
      <c r="X21" s="4" t="e">
        <f>IF(W21=0,"",(V21-W21)/W21)-1%</f>
        <v>#REF!</v>
      </c>
      <c r="Y21" s="40"/>
      <c r="Z21" s="19"/>
      <c r="AA21" s="65" t="e">
        <f t="shared" si="5"/>
        <v>#REF!</v>
      </c>
      <c r="AB21" s="155" t="e">
        <f t="shared" si="1"/>
        <v>#REF!</v>
      </c>
    </row>
    <row r="22" spans="4:37" ht="15.95" customHeight="1">
      <c r="D22" s="24"/>
      <c r="E22" s="57" t="s">
        <v>5</v>
      </c>
      <c r="F22" s="17"/>
      <c r="G22" s="145" t="e">
        <f>+#REF!</f>
        <v>#REF!</v>
      </c>
      <c r="H22" s="63" t="e">
        <f>+#REF!</f>
        <v>#REF!</v>
      </c>
      <c r="I22" s="63" t="e">
        <f>+#REF!</f>
        <v>#REF!</v>
      </c>
      <c r="J22" s="63" t="e">
        <f>+#REF!</f>
        <v>#REF!</v>
      </c>
      <c r="K22" s="63" t="e">
        <f>+#REF!</f>
        <v>#REF!</v>
      </c>
      <c r="L22" s="63" t="e">
        <f>+#REF!</f>
        <v>#REF!</v>
      </c>
      <c r="M22" s="63" t="e">
        <f>+#REF!</f>
        <v>#REF!</v>
      </c>
      <c r="N22" s="150" t="e">
        <f t="shared" si="3"/>
        <v>#REF!</v>
      </c>
      <c r="O22" s="66" t="e">
        <f t="shared" si="4"/>
        <v>#REF!</v>
      </c>
      <c r="P22" s="5" t="e">
        <f>+#REF!</f>
        <v>#REF!</v>
      </c>
      <c r="Q22" s="5" t="e">
        <f>+#REF!</f>
        <v>#REF!</v>
      </c>
      <c r="R22" s="4" t="e">
        <f>IF(Q22=0,"",(P22-Q22)/Q22)-1%</f>
        <v>#REF!</v>
      </c>
      <c r="S22" s="5" t="e">
        <f>+#REF!</f>
        <v>#REF!</v>
      </c>
      <c r="T22" s="5" t="e">
        <f>+#REF!</f>
        <v>#REF!</v>
      </c>
      <c r="U22" s="4" t="e">
        <f>IF(T22=0,"",(S22-T22)/T22)-1%</f>
        <v>#REF!</v>
      </c>
      <c r="V22" s="5" t="e">
        <f>+#REF!</f>
        <v>#REF!</v>
      </c>
      <c r="W22" s="5" t="e">
        <f>+#REF!</f>
        <v>#REF!</v>
      </c>
      <c r="X22" s="4" t="e">
        <f>IF(W22=0,"",(V22-W22)/W22)-1%</f>
        <v>#REF!</v>
      </c>
      <c r="Y22" s="40"/>
      <c r="Z22" s="19"/>
      <c r="AA22" s="65" t="e">
        <f t="shared" si="5"/>
        <v>#REF!</v>
      </c>
      <c r="AB22" s="155" t="e">
        <f t="shared" si="1"/>
        <v>#REF!</v>
      </c>
    </row>
    <row r="23" spans="4:37" ht="15.95" customHeight="1">
      <c r="D23" s="24"/>
      <c r="E23" s="94" t="s">
        <v>76</v>
      </c>
      <c r="F23" s="17"/>
      <c r="G23" s="145" t="e">
        <f>#N/A</f>
        <v>#N/A</v>
      </c>
      <c r="H23" s="61" t="e">
        <f>#N/A</f>
        <v>#N/A</v>
      </c>
      <c r="I23" s="61" t="e">
        <f>#N/A</f>
        <v>#N/A</v>
      </c>
      <c r="J23" s="61" t="e">
        <f>#N/A</f>
        <v>#N/A</v>
      </c>
      <c r="K23" s="61" t="e">
        <f>#N/A</f>
        <v>#N/A</v>
      </c>
      <c r="L23" s="61" t="e">
        <f>#N/A</f>
        <v>#N/A</v>
      </c>
      <c r="M23" s="61" t="e">
        <f>#N/A</f>
        <v>#N/A</v>
      </c>
      <c r="N23" s="150" t="e">
        <f t="shared" si="3"/>
        <v>#N/A</v>
      </c>
      <c r="O23" s="129" t="e">
        <f t="shared" si="4"/>
        <v>#N/A</v>
      </c>
      <c r="P23" s="48" t="e">
        <f>#N/A</f>
        <v>#N/A</v>
      </c>
      <c r="Q23" s="48" t="e">
        <f>#N/A</f>
        <v>#N/A</v>
      </c>
      <c r="R23" s="49" t="e">
        <f>IF(Q23=0,"",(P23-Q23)/Q23)</f>
        <v>#N/A</v>
      </c>
      <c r="S23" s="48" t="e">
        <f>#N/A</f>
        <v>#N/A</v>
      </c>
      <c r="T23" s="48" t="e">
        <f>#N/A</f>
        <v>#N/A</v>
      </c>
      <c r="U23" s="49" t="e">
        <f>IF(T23=0,"",(S23-T23)/T23)</f>
        <v>#N/A</v>
      </c>
      <c r="V23" s="48" t="e">
        <f>#N/A</f>
        <v>#N/A</v>
      </c>
      <c r="W23" s="48" t="e">
        <f>#N/A</f>
        <v>#N/A</v>
      </c>
      <c r="X23" s="49" t="e">
        <f>IF(W23=0,"",(V23-W23)/W23)</f>
        <v>#N/A</v>
      </c>
      <c r="Y23" s="40"/>
      <c r="Z23" s="19"/>
      <c r="AA23" s="65" t="e">
        <f t="shared" si="5"/>
        <v>#N/A</v>
      </c>
      <c r="AB23" s="155" t="e">
        <f t="shared" si="1"/>
        <v>#N/A</v>
      </c>
    </row>
    <row r="24" spans="4:37" ht="15.95" customHeight="1">
      <c r="D24" s="24"/>
      <c r="E24" s="57" t="s">
        <v>79</v>
      </c>
      <c r="F24" s="47"/>
      <c r="G24" s="145" t="e">
        <f>#N/A</f>
        <v>#N/A</v>
      </c>
      <c r="H24" s="60" t="e">
        <f>#N/A</f>
        <v>#N/A</v>
      </c>
      <c r="I24" s="3" t="e">
        <f>#N/A</f>
        <v>#N/A</v>
      </c>
      <c r="J24" s="3" t="e">
        <f>#N/A</f>
        <v>#N/A</v>
      </c>
      <c r="K24" s="60" t="e">
        <f>#N/A</f>
        <v>#N/A</v>
      </c>
      <c r="L24" s="3" t="e">
        <f>#N/A</f>
        <v>#N/A</v>
      </c>
      <c r="M24" s="3" t="e">
        <f>#N/A</f>
        <v>#N/A</v>
      </c>
      <c r="N24" s="150" t="e">
        <f t="shared" si="3"/>
        <v>#N/A</v>
      </c>
      <c r="O24" s="66" t="e">
        <f t="shared" si="4"/>
        <v>#N/A</v>
      </c>
      <c r="P24" s="3" t="e">
        <f>#N/A</f>
        <v>#N/A</v>
      </c>
      <c r="Q24" s="3" t="e">
        <f>#N/A</f>
        <v>#N/A</v>
      </c>
      <c r="R24" s="4" t="e">
        <f>IF(Q24=0,"",(P24-Q24)/Q24)</f>
        <v>#N/A</v>
      </c>
      <c r="S24" s="60" t="e">
        <f>#N/A</f>
        <v>#N/A</v>
      </c>
      <c r="T24" s="60" t="e">
        <f>#N/A</f>
        <v>#N/A</v>
      </c>
      <c r="U24" s="66" t="e">
        <f>IF(T24=0,"",(S24-T24)/T24)</f>
        <v>#N/A</v>
      </c>
      <c r="V24" s="3" t="e">
        <f>#N/A</f>
        <v>#N/A</v>
      </c>
      <c r="W24" s="3" t="e">
        <f>#N/A</f>
        <v>#N/A</v>
      </c>
      <c r="X24" s="4" t="e">
        <f>IF(W24=0,"",(V24-W24)/W24)</f>
        <v>#N/A</v>
      </c>
      <c r="Y24" s="40"/>
      <c r="Z24" s="19"/>
      <c r="AA24" s="65" t="e">
        <f t="shared" si="5"/>
        <v>#N/A</v>
      </c>
      <c r="AB24" s="155" t="e">
        <f t="shared" si="1"/>
        <v>#N/A</v>
      </c>
      <c r="AC24" s="1"/>
      <c r="AD24" s="1"/>
      <c r="AE24" s="1"/>
      <c r="AF24" s="1"/>
      <c r="AG24" s="1"/>
      <c r="AJ24" s="1"/>
      <c r="AK24" s="1"/>
    </row>
    <row r="25" spans="4:37" ht="15.95" customHeight="1">
      <c r="D25" s="25"/>
      <c r="E25" s="100" t="s">
        <v>80</v>
      </c>
      <c r="F25" s="103"/>
      <c r="G25" s="145" t="e">
        <f>#N/A</f>
        <v>#N/A</v>
      </c>
      <c r="H25" s="102" t="e">
        <f>#N/A</f>
        <v>#N/A</v>
      </c>
      <c r="I25" s="14" t="e">
        <f>#N/A</f>
        <v>#N/A</v>
      </c>
      <c r="J25" s="14" t="e">
        <f>#N/A</f>
        <v>#N/A</v>
      </c>
      <c r="K25" s="102" t="e">
        <f>#N/A</f>
        <v>#N/A</v>
      </c>
      <c r="L25" s="14" t="e">
        <f>#N/A</f>
        <v>#N/A</v>
      </c>
      <c r="M25" s="14" t="e">
        <f>#N/A</f>
        <v>#N/A</v>
      </c>
      <c r="N25" s="150" t="e">
        <f t="shared" si="3"/>
        <v>#N/A</v>
      </c>
      <c r="O25" s="158" t="e">
        <f t="shared" si="4"/>
        <v>#N/A</v>
      </c>
      <c r="P25" s="14" t="e">
        <f>#N/A</f>
        <v>#N/A</v>
      </c>
      <c r="Q25" s="14" t="e">
        <f>#N/A</f>
        <v>#N/A</v>
      </c>
      <c r="R25" s="15" t="e">
        <f>IF(Q25=0,"",(P25-Q25)/Q25)</f>
        <v>#N/A</v>
      </c>
      <c r="S25" s="102" t="e">
        <f>#N/A</f>
        <v>#N/A</v>
      </c>
      <c r="T25" s="102" t="e">
        <f>#N/A</f>
        <v>#N/A</v>
      </c>
      <c r="U25" s="158" t="e">
        <f>IF(T25=0,"",(S25-T25)/T25)</f>
        <v>#N/A</v>
      </c>
      <c r="V25" s="14" t="e">
        <f>#N/A</f>
        <v>#N/A</v>
      </c>
      <c r="W25" s="14" t="e">
        <f>#N/A</f>
        <v>#N/A</v>
      </c>
      <c r="X25" s="15" t="e">
        <f>IF(W25=0,"",(V25-W25)/W25)</f>
        <v>#N/A</v>
      </c>
      <c r="Y25" s="41"/>
      <c r="Z25" s="19"/>
      <c r="AA25" s="65" t="e">
        <f t="shared" si="5"/>
        <v>#N/A</v>
      </c>
      <c r="AB25" s="155" t="e">
        <f t="shared" si="1"/>
        <v>#N/A</v>
      </c>
    </row>
    <row r="27" spans="4:37" ht="45">
      <c r="E27" s="184" t="s">
        <v>111</v>
      </c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</row>
    <row r="28" spans="4:37">
      <c r="E28" s="2" t="s">
        <v>165</v>
      </c>
      <c r="F28" s="2"/>
      <c r="G28" s="2"/>
      <c r="H28" s="2"/>
      <c r="I28" s="2"/>
      <c r="J28" s="2"/>
      <c r="K28" s="55"/>
      <c r="L28" s="55"/>
      <c r="M28" s="55"/>
      <c r="N28" s="55"/>
      <c r="O28" s="2"/>
      <c r="P28" s="2"/>
      <c r="Q28" s="2"/>
      <c r="R28" s="2"/>
      <c r="S28" s="2"/>
      <c r="T28" s="2"/>
      <c r="U28" s="2"/>
      <c r="V28" s="2"/>
    </row>
    <row r="29" spans="4:37">
      <c r="E29" s="2" t="s">
        <v>166</v>
      </c>
      <c r="F29" s="2"/>
      <c r="G29" s="2"/>
      <c r="H29" s="2"/>
      <c r="I29" s="2"/>
      <c r="J29" s="2"/>
      <c r="K29" s="55"/>
      <c r="L29" s="55"/>
      <c r="M29" s="55"/>
      <c r="N29" s="55"/>
      <c r="O29" s="2"/>
      <c r="P29" s="2"/>
      <c r="Q29" s="2"/>
      <c r="R29" s="2"/>
      <c r="S29" s="2"/>
      <c r="T29" s="2"/>
      <c r="U29" s="2"/>
      <c r="V29" s="2"/>
    </row>
    <row r="30" spans="4:37">
      <c r="E30" s="2" t="s">
        <v>128</v>
      </c>
      <c r="F30" s="2"/>
      <c r="G30" s="2"/>
      <c r="H30" s="2"/>
      <c r="I30" s="2"/>
      <c r="J30" s="2"/>
      <c r="K30" s="55"/>
      <c r="L30" s="55"/>
      <c r="M30" s="55"/>
      <c r="N30" s="55"/>
      <c r="O30" s="2"/>
      <c r="P30" s="2"/>
      <c r="Q30" s="2"/>
      <c r="R30" s="2"/>
      <c r="S30" s="2"/>
      <c r="T30" s="2"/>
      <c r="U30" s="2"/>
      <c r="V30" s="2"/>
    </row>
    <row r="31" spans="4:37">
      <c r="E31" s="2"/>
      <c r="F31" s="2"/>
      <c r="G31" s="2"/>
      <c r="H31" s="2"/>
      <c r="I31" s="2"/>
      <c r="J31" s="2"/>
      <c r="K31" s="55"/>
      <c r="L31" s="55"/>
      <c r="M31" s="55"/>
      <c r="N31" s="55"/>
      <c r="O31" s="2"/>
      <c r="P31" s="2"/>
      <c r="Q31" s="2"/>
      <c r="R31" s="2"/>
      <c r="S31" s="2"/>
      <c r="T31" s="2"/>
      <c r="U31" s="2"/>
      <c r="V31" s="2"/>
    </row>
    <row r="33" spans="4:27">
      <c r="E33" s="52"/>
    </row>
    <row r="34" spans="4:27" ht="3.75" customHeight="1">
      <c r="D34" s="21"/>
      <c r="E34" s="22"/>
      <c r="F34" s="22"/>
      <c r="G34" s="109"/>
      <c r="H34" s="109"/>
      <c r="I34" s="22"/>
      <c r="J34" s="22"/>
      <c r="K34" s="22"/>
      <c r="L34" s="22"/>
      <c r="M34" s="22"/>
      <c r="N34" s="22"/>
      <c r="O34" s="22"/>
      <c r="P34" s="109"/>
      <c r="Q34" s="109"/>
      <c r="R34" s="109"/>
      <c r="S34" s="109"/>
      <c r="T34" s="109"/>
      <c r="U34" s="109"/>
      <c r="V34" s="22"/>
      <c r="W34" s="22"/>
      <c r="X34" s="22"/>
      <c r="Y34" s="23"/>
      <c r="Z34" s="19"/>
      <c r="AA34" s="19"/>
    </row>
    <row r="35" spans="4:27" ht="12.75" customHeight="1">
      <c r="D35" s="24"/>
      <c r="E35" s="7"/>
      <c r="F35" s="7"/>
      <c r="G35" s="176" t="s">
        <v>35</v>
      </c>
      <c r="H35" s="176" t="s">
        <v>33</v>
      </c>
      <c r="I35" s="176" t="s">
        <v>29</v>
      </c>
      <c r="J35" s="176" t="s">
        <v>28</v>
      </c>
      <c r="K35" s="176" t="s">
        <v>35</v>
      </c>
      <c r="L35" s="176" t="s">
        <v>33</v>
      </c>
      <c r="M35" s="176" t="s">
        <v>29</v>
      </c>
      <c r="N35" s="183" t="e">
        <f>N4</f>
        <v>#N/A</v>
      </c>
      <c r="O35" s="183" t="e">
        <f>O4</f>
        <v>#N/A</v>
      </c>
      <c r="P35" s="180" t="s">
        <v>138</v>
      </c>
      <c r="Q35" s="180" t="str">
        <f>P35</f>
        <v>H1</v>
      </c>
      <c r="R35" s="183" t="s">
        <v>145</v>
      </c>
      <c r="S35" s="141"/>
      <c r="T35" s="141"/>
      <c r="U35" s="154" t="e">
        <f t="shared" ref="S35:U37" si="6">U4</f>
        <v>#N/A</v>
      </c>
      <c r="V35" s="180" t="s">
        <v>88</v>
      </c>
      <c r="W35" s="180" t="str">
        <f>V35</f>
        <v>FY</v>
      </c>
      <c r="X35" s="183" t="s">
        <v>97</v>
      </c>
      <c r="Y35" s="27"/>
    </row>
    <row r="36" spans="4:27">
      <c r="D36" s="24"/>
      <c r="E36" s="7" t="s">
        <v>129</v>
      </c>
      <c r="F36" s="7"/>
      <c r="G36" s="176"/>
      <c r="H36" s="176"/>
      <c r="I36" s="176"/>
      <c r="J36" s="176"/>
      <c r="K36" s="176"/>
      <c r="L36" s="176"/>
      <c r="M36" s="176"/>
      <c r="N36" s="183"/>
      <c r="O36" s="183"/>
      <c r="P36" s="176"/>
      <c r="Q36" s="176"/>
      <c r="R36" s="183"/>
      <c r="S36" s="141" t="e">
        <f t="shared" si="6"/>
        <v>#N/A</v>
      </c>
      <c r="T36" s="141" t="e">
        <f t="shared" si="6"/>
        <v>#N/A</v>
      </c>
      <c r="U36" s="154" t="e">
        <f t="shared" si="6"/>
        <v>#N/A</v>
      </c>
      <c r="V36" s="176"/>
      <c r="W36" s="176"/>
      <c r="X36" s="183"/>
      <c r="Y36" s="27"/>
    </row>
    <row r="37" spans="4:27">
      <c r="D37" s="24"/>
      <c r="E37" s="7"/>
      <c r="F37" s="7"/>
      <c r="G37" s="139" t="s">
        <v>96</v>
      </c>
      <c r="H37" s="127" t="s">
        <v>96</v>
      </c>
      <c r="I37" s="91" t="s">
        <v>96</v>
      </c>
      <c r="J37" s="91" t="s">
        <v>51</v>
      </c>
      <c r="K37" s="91" t="s">
        <v>51</v>
      </c>
      <c r="L37" s="91" t="s">
        <v>51</v>
      </c>
      <c r="M37" s="91" t="s">
        <v>51</v>
      </c>
      <c r="N37" s="90" t="e">
        <f>N6</f>
        <v>#N/A</v>
      </c>
      <c r="O37" s="90" t="e">
        <f>O6</f>
        <v>#N/A</v>
      </c>
      <c r="P37" s="127">
        <v>2020</v>
      </c>
      <c r="Q37" s="127">
        <v>2019</v>
      </c>
      <c r="R37" s="126" t="s">
        <v>146</v>
      </c>
      <c r="S37" s="141" t="e">
        <f t="shared" si="6"/>
        <v>#N/A</v>
      </c>
      <c r="T37" s="141" t="e">
        <f t="shared" si="6"/>
        <v>#N/A</v>
      </c>
      <c r="U37" s="141" t="e">
        <f t="shared" si="6"/>
        <v>#N/A</v>
      </c>
      <c r="V37" s="91">
        <v>2020</v>
      </c>
      <c r="W37" s="91">
        <v>2019</v>
      </c>
      <c r="X37" s="90" t="s">
        <v>89</v>
      </c>
      <c r="Y37" s="27"/>
    </row>
    <row r="38" spans="4:27">
      <c r="D38" s="24"/>
      <c r="E38" s="94" t="s">
        <v>130</v>
      </c>
      <c r="F38" s="47"/>
      <c r="G38" s="145"/>
      <c r="H38" s="61"/>
      <c r="I38" s="61"/>
      <c r="J38" s="61"/>
      <c r="K38" s="61"/>
      <c r="L38" s="61"/>
      <c r="M38" s="61"/>
      <c r="N38" s="152"/>
      <c r="O38" s="49"/>
      <c r="P38" s="49"/>
      <c r="Q38" s="49"/>
      <c r="R38" s="49"/>
      <c r="S38" s="49"/>
      <c r="T38" s="49"/>
      <c r="U38" s="49"/>
      <c r="V38" s="48"/>
      <c r="W38" s="48"/>
      <c r="X38" s="49"/>
      <c r="Y38" s="27"/>
    </row>
    <row r="39" spans="4:27">
      <c r="D39" s="24"/>
      <c r="E39" s="57" t="s">
        <v>0</v>
      </c>
      <c r="F39" s="57" t="s">
        <v>82</v>
      </c>
      <c r="G39" s="147" t="e">
        <f>+#REF!</f>
        <v>#REF!</v>
      </c>
      <c r="H39" s="63" t="e">
        <f>+#REF!</f>
        <v>#REF!</v>
      </c>
      <c r="I39" s="63" t="e">
        <f>+#REF!</f>
        <v>#REF!</v>
      </c>
      <c r="J39" s="63" t="e">
        <f>+#REF!</f>
        <v>#REF!</v>
      </c>
      <c r="K39" s="63" t="e">
        <f>+#REF!</f>
        <v>#REF!</v>
      </c>
      <c r="L39" s="63" t="e">
        <f>+#REF!</f>
        <v>#REF!</v>
      </c>
      <c r="M39" s="63" t="e">
        <f>+#REF!</f>
        <v>#REF!</v>
      </c>
      <c r="N39" s="150" t="e">
        <f>IF(K39=0,"",(G39-K39)/K39)</f>
        <v>#REF!</v>
      </c>
      <c r="O39" s="4" t="e">
        <f>IF(H39=0,"",(G39-H39)/H39)</f>
        <v>#REF!</v>
      </c>
      <c r="P39" s="63" t="e">
        <f>+#REF!</f>
        <v>#REF!</v>
      </c>
      <c r="Q39" s="63" t="e">
        <f>+#REF!</f>
        <v>#REF!</v>
      </c>
      <c r="R39" s="4" t="e">
        <f>IF(Q39=0,"",(P39-Q39)/Q39)</f>
        <v>#REF!</v>
      </c>
      <c r="S39" s="63" t="e">
        <f>+#REF!</f>
        <v>#REF!</v>
      </c>
      <c r="T39" s="63" t="e">
        <f>+#REF!</f>
        <v>#REF!</v>
      </c>
      <c r="U39" s="4" t="e">
        <f>IF(T39=0,"",(S39-T39)/T39)</f>
        <v>#REF!</v>
      </c>
      <c r="V39" s="63" t="e">
        <f>+#REF!</f>
        <v>#REF!</v>
      </c>
      <c r="W39" s="63" t="e">
        <f>+#REF!</f>
        <v>#REF!</v>
      </c>
      <c r="X39" s="4" t="e">
        <f>IF(W39=0,"",(V39-W39)/W39)</f>
        <v>#REF!</v>
      </c>
      <c r="Y39" s="27"/>
    </row>
    <row r="40" spans="4:27">
      <c r="D40" s="24"/>
      <c r="E40" s="57" t="s">
        <v>1</v>
      </c>
      <c r="F40" s="57" t="s">
        <v>82</v>
      </c>
      <c r="G40" s="147" t="e">
        <f>+#REF!</f>
        <v>#REF!</v>
      </c>
      <c r="H40" s="63" t="e">
        <f>+#REF!</f>
        <v>#REF!</v>
      </c>
      <c r="I40" s="63" t="e">
        <f>+#REF!</f>
        <v>#REF!</v>
      </c>
      <c r="J40" s="63" t="e">
        <f>+#REF!</f>
        <v>#REF!</v>
      </c>
      <c r="K40" s="63" t="e">
        <f>+#REF!</f>
        <v>#REF!</v>
      </c>
      <c r="L40" s="63" t="e">
        <f>+#REF!</f>
        <v>#REF!</v>
      </c>
      <c r="M40" s="63" t="e">
        <f>+#REF!</f>
        <v>#REF!</v>
      </c>
      <c r="N40" s="150" t="e">
        <f>IF(K40=0,"",(G40-K40)/K40)</f>
        <v>#REF!</v>
      </c>
      <c r="O40" s="4" t="e">
        <f>IF(H40=0,"",(G40-H40)/H40)</f>
        <v>#REF!</v>
      </c>
      <c r="P40" s="63" t="e">
        <f>+#REF!</f>
        <v>#REF!</v>
      </c>
      <c r="Q40" s="63" t="e">
        <f>+#REF!</f>
        <v>#REF!</v>
      </c>
      <c r="R40" s="4" t="e">
        <f>IF(Q40=0,"",(P40-Q40)/Q40)</f>
        <v>#REF!</v>
      </c>
      <c r="S40" s="63" t="e">
        <f>+#REF!</f>
        <v>#REF!</v>
      </c>
      <c r="T40" s="63" t="e">
        <f>+#REF!</f>
        <v>#REF!</v>
      </c>
      <c r="U40" s="4" t="e">
        <f>IF(T40=0,"",(S40-T40)/T40)</f>
        <v>#REF!</v>
      </c>
      <c r="V40" s="63" t="e">
        <f>+#REF!</f>
        <v>#REF!</v>
      </c>
      <c r="W40" s="63" t="e">
        <f>+#REF!</f>
        <v>#REF!</v>
      </c>
      <c r="X40" s="4" t="e">
        <f>IF(W40=0,"",(V40-W40)/W40)</f>
        <v>#REF!</v>
      </c>
      <c r="Y40" s="27"/>
    </row>
    <row r="41" spans="4:27">
      <c r="D41" s="24"/>
      <c r="E41" s="57" t="s">
        <v>2</v>
      </c>
      <c r="F41" s="57" t="s">
        <v>82</v>
      </c>
      <c r="G41" s="147" t="e">
        <f>+#REF!</f>
        <v>#REF!</v>
      </c>
      <c r="H41" s="63" t="e">
        <f>+#REF!</f>
        <v>#REF!</v>
      </c>
      <c r="I41" s="63" t="e">
        <f>+#REF!</f>
        <v>#REF!</v>
      </c>
      <c r="J41" s="63" t="e">
        <f>+#REF!</f>
        <v>#REF!</v>
      </c>
      <c r="K41" s="63" t="e">
        <f>+#REF!</f>
        <v>#REF!</v>
      </c>
      <c r="L41" s="63" t="e">
        <f>+#REF!</f>
        <v>#REF!</v>
      </c>
      <c r="M41" s="63" t="e">
        <f>+#REF!</f>
        <v>#REF!</v>
      </c>
      <c r="N41" s="150" t="e">
        <f>IF(K41=0,"",(G41-K41)/K41)</f>
        <v>#REF!</v>
      </c>
      <c r="O41" s="4" t="e">
        <f>IF(H41=0,"",(G41-H41)/H41)</f>
        <v>#REF!</v>
      </c>
      <c r="P41" s="63" t="e">
        <f>+#REF!</f>
        <v>#REF!</v>
      </c>
      <c r="Q41" s="63" t="e">
        <f>+#REF!</f>
        <v>#REF!</v>
      </c>
      <c r="R41" s="4" t="e">
        <f>IF(Q41=0,"",(P41-Q41)/Q41)</f>
        <v>#REF!</v>
      </c>
      <c r="S41" s="63" t="e">
        <f>+#REF!</f>
        <v>#REF!</v>
      </c>
      <c r="T41" s="63" t="e">
        <f>+#REF!</f>
        <v>#REF!</v>
      </c>
      <c r="U41" s="4" t="e">
        <f>IF(T41=0,"",(S41-T41)/T41)</f>
        <v>#REF!</v>
      </c>
      <c r="V41" s="63" t="e">
        <f>+#REF!</f>
        <v>#REF!</v>
      </c>
      <c r="W41" s="63" t="e">
        <f>+#REF!</f>
        <v>#REF!</v>
      </c>
      <c r="X41" s="4" t="e">
        <f>IF(W41=0,"",(V41-W41)/W41)</f>
        <v>#REF!</v>
      </c>
      <c r="Y41" s="27"/>
    </row>
    <row r="42" spans="4:27">
      <c r="D42" s="24"/>
      <c r="E42" s="57" t="s">
        <v>132</v>
      </c>
      <c r="F42" s="57" t="s">
        <v>82</v>
      </c>
      <c r="G42" s="147" t="e">
        <f>+#REF!</f>
        <v>#REF!</v>
      </c>
      <c r="H42" s="63" t="e">
        <f>+#REF!</f>
        <v>#REF!</v>
      </c>
      <c r="I42" s="63" t="e">
        <f>+#REF!</f>
        <v>#REF!</v>
      </c>
      <c r="J42" s="63" t="e">
        <f>+#REF!</f>
        <v>#REF!</v>
      </c>
      <c r="K42" s="63" t="e">
        <f>+#REF!</f>
        <v>#REF!</v>
      </c>
      <c r="L42" s="63" t="e">
        <f>+#REF!</f>
        <v>#REF!</v>
      </c>
      <c r="M42" s="63" t="e">
        <f>+#REF!</f>
        <v>#REF!</v>
      </c>
      <c r="N42" s="150" t="e">
        <f>IF(K42=0,"",(G42-K42)/K42)</f>
        <v>#REF!</v>
      </c>
      <c r="O42" s="4" t="e">
        <f>IF(H42=0,"",(G42-H42)/H42)</f>
        <v>#REF!</v>
      </c>
      <c r="P42" s="63" t="e">
        <f>+#REF!</f>
        <v>#REF!</v>
      </c>
      <c r="Q42" s="63" t="e">
        <f>+#REF!</f>
        <v>#REF!</v>
      </c>
      <c r="R42" s="4" t="e">
        <f>IF(Q42=0,"",(P42-Q42)/Q42)</f>
        <v>#REF!</v>
      </c>
      <c r="S42" s="63" t="e">
        <f>+#REF!</f>
        <v>#REF!</v>
      </c>
      <c r="T42" s="63" t="e">
        <f>+#REF!</f>
        <v>#REF!</v>
      </c>
      <c r="U42" s="4" t="e">
        <f>IF(T42=0,"",(S42-T42)/T42)</f>
        <v>#REF!</v>
      </c>
      <c r="V42" s="63" t="e">
        <f>+#REF!</f>
        <v>#REF!</v>
      </c>
      <c r="W42" s="63" t="e">
        <f>+#REF!</f>
        <v>#REF!</v>
      </c>
      <c r="X42" s="4" t="e">
        <f>IF(W42=0,"",(V42-W42)/W42)</f>
        <v>#REF!</v>
      </c>
      <c r="Y42" s="27"/>
    </row>
    <row r="43" spans="4:27">
      <c r="D43" s="25"/>
      <c r="E43" s="100" t="s">
        <v>131</v>
      </c>
      <c r="F43" s="58" t="s">
        <v>82</v>
      </c>
      <c r="G43" s="153" t="e">
        <f>+#REF!</f>
        <v>#REF!</v>
      </c>
      <c r="H43" s="104" t="e">
        <f>+#REF!</f>
        <v>#REF!</v>
      </c>
      <c r="I43" s="104" t="e">
        <f>+#REF!</f>
        <v>#REF!</v>
      </c>
      <c r="J43" s="104" t="e">
        <f>+#REF!</f>
        <v>#REF!</v>
      </c>
      <c r="K43" s="104" t="e">
        <f>+#REF!</f>
        <v>#REF!</v>
      </c>
      <c r="L43" s="104" t="e">
        <f>+#REF!</f>
        <v>#REF!</v>
      </c>
      <c r="M43" s="104" t="e">
        <f>+#REF!</f>
        <v>#REF!</v>
      </c>
      <c r="N43" s="151" t="e">
        <f>IF(K43=0,"",(G43-K43)/K43)</f>
        <v>#REF!</v>
      </c>
      <c r="O43" s="15" t="e">
        <f>IF(H43=0,"",(G43-H43)/H43)</f>
        <v>#REF!</v>
      </c>
      <c r="P43" s="104" t="e">
        <f>+#REF!</f>
        <v>#REF!</v>
      </c>
      <c r="Q43" s="104" t="e">
        <f>+#REF!</f>
        <v>#REF!</v>
      </c>
      <c r="R43" s="15" t="e">
        <f>IF(Q43=0,"",(P43-Q43)/Q43)</f>
        <v>#REF!</v>
      </c>
      <c r="S43" s="104" t="e">
        <f>+#REF!</f>
        <v>#REF!</v>
      </c>
      <c r="T43" s="104" t="e">
        <f>+#REF!</f>
        <v>#REF!</v>
      </c>
      <c r="U43" s="15" t="e">
        <f>IF(T43=0,"",(S43-T43)/T43)</f>
        <v>#REF!</v>
      </c>
      <c r="V43" s="104" t="e">
        <f>+#REF!</f>
        <v>#REF!</v>
      </c>
      <c r="W43" s="104" t="e">
        <f>+#REF!</f>
        <v>#REF!</v>
      </c>
      <c r="X43" s="15" t="e">
        <f>IF(W43=0,"",(V43-W43)/W43)</f>
        <v>#REF!</v>
      </c>
      <c r="Y43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F296-0C5C-4566-A7A8-D006D5787D54}">
  <dimension ref="A1:AF57"/>
  <sheetViews>
    <sheetView workbookViewId="0"/>
  </sheetViews>
  <sheetFormatPr defaultColWidth="9.140625" defaultRowHeight="12.75"/>
  <sheetData>
    <row r="1" spans="1:32">
      <c r="A1" s="112" t="s">
        <v>8</v>
      </c>
      <c r="B1" s="112" t="s">
        <v>10</v>
      </c>
      <c r="C1" s="112" t="s">
        <v>9</v>
      </c>
      <c r="G1" s="112" t="s">
        <v>12</v>
      </c>
      <c r="H1" s="112" t="s">
        <v>19</v>
      </c>
      <c r="I1" s="112"/>
    </row>
    <row r="2" spans="1:32">
      <c r="D2" s="113" t="s">
        <v>96</v>
      </c>
      <c r="E2" s="113" t="s">
        <v>96</v>
      </c>
      <c r="F2" s="113" t="s">
        <v>96</v>
      </c>
      <c r="G2" s="113" t="s">
        <v>96</v>
      </c>
      <c r="H2" s="113" t="s">
        <v>96</v>
      </c>
      <c r="J2" s="113" t="s">
        <v>96</v>
      </c>
      <c r="K2" s="113" t="s">
        <v>96</v>
      </c>
      <c r="L2" s="113" t="s">
        <v>96</v>
      </c>
      <c r="M2" s="113" t="s">
        <v>96</v>
      </c>
      <c r="N2" s="113" t="s">
        <v>96</v>
      </c>
      <c r="P2" s="113" t="s">
        <v>96</v>
      </c>
      <c r="Q2" s="113" t="s">
        <v>96</v>
      </c>
      <c r="R2" s="113" t="s">
        <v>96</v>
      </c>
      <c r="S2" s="113" t="s">
        <v>96</v>
      </c>
      <c r="T2" s="113" t="s">
        <v>96</v>
      </c>
      <c r="V2" s="113" t="s">
        <v>96</v>
      </c>
      <c r="W2" s="113" t="s">
        <v>96</v>
      </c>
      <c r="X2" s="113" t="s">
        <v>51</v>
      </c>
      <c r="Z2" s="113" t="s">
        <v>96</v>
      </c>
      <c r="AA2" s="113" t="s">
        <v>96</v>
      </c>
      <c r="AB2" s="113" t="s">
        <v>51</v>
      </c>
      <c r="AD2" s="113" t="s">
        <v>96</v>
      </c>
      <c r="AE2" s="113" t="s">
        <v>96</v>
      </c>
      <c r="AF2" s="113" t="s">
        <v>51</v>
      </c>
    </row>
    <row r="3" spans="1:32">
      <c r="D3" s="113" t="s">
        <v>47</v>
      </c>
      <c r="E3" s="113" t="s">
        <v>47</v>
      </c>
      <c r="F3" s="113" t="s">
        <v>47</v>
      </c>
      <c r="G3" s="113" t="s">
        <v>47</v>
      </c>
      <c r="H3" s="113" t="s">
        <v>47</v>
      </c>
      <c r="I3" s="114"/>
      <c r="J3" s="113" t="s">
        <v>47</v>
      </c>
      <c r="K3" s="113" t="s">
        <v>47</v>
      </c>
      <c r="L3" s="113" t="s">
        <v>47</v>
      </c>
      <c r="M3" s="113" t="s">
        <v>47</v>
      </c>
      <c r="N3" s="113" t="s">
        <v>47</v>
      </c>
      <c r="P3" s="113" t="s">
        <v>47</v>
      </c>
      <c r="Q3" s="113" t="s">
        <v>47</v>
      </c>
      <c r="R3" s="113" t="s">
        <v>47</v>
      </c>
      <c r="S3" s="113" t="s">
        <v>47</v>
      </c>
      <c r="T3" s="113" t="s">
        <v>47</v>
      </c>
      <c r="V3" s="113" t="s">
        <v>87</v>
      </c>
      <c r="W3" s="113" t="s">
        <v>87</v>
      </c>
      <c r="X3" s="113" t="s">
        <v>87</v>
      </c>
      <c r="Y3" s="113"/>
      <c r="Z3" s="113" t="s">
        <v>15</v>
      </c>
      <c r="AA3" s="113" t="s">
        <v>15</v>
      </c>
      <c r="AB3" s="113" t="s">
        <v>15</v>
      </c>
      <c r="AD3" s="113" t="s">
        <v>87</v>
      </c>
      <c r="AE3" s="113" t="s">
        <v>87</v>
      </c>
      <c r="AF3" s="113" t="s">
        <v>87</v>
      </c>
    </row>
    <row r="4" spans="1:32">
      <c r="D4" s="113" t="s">
        <v>49</v>
      </c>
      <c r="E4" s="113" t="s">
        <v>49</v>
      </c>
      <c r="F4" s="113" t="s">
        <v>49</v>
      </c>
      <c r="G4" s="113" t="s">
        <v>49</v>
      </c>
      <c r="H4" s="113" t="s">
        <v>49</v>
      </c>
      <c r="I4" s="113"/>
      <c r="J4" s="113" t="s">
        <v>50</v>
      </c>
      <c r="K4" s="113" t="s">
        <v>50</v>
      </c>
      <c r="L4" s="113" t="s">
        <v>50</v>
      </c>
      <c r="M4" s="113" t="s">
        <v>50</v>
      </c>
      <c r="N4" s="113" t="s">
        <v>50</v>
      </c>
      <c r="P4" s="113" t="s">
        <v>34</v>
      </c>
      <c r="Q4" s="113" t="s">
        <v>34</v>
      </c>
      <c r="R4" s="113" t="s">
        <v>34</v>
      </c>
      <c r="S4" s="113" t="s">
        <v>34</v>
      </c>
      <c r="T4" s="113" t="s">
        <v>34</v>
      </c>
      <c r="V4" s="113" t="s">
        <v>36</v>
      </c>
      <c r="W4" s="113" t="s">
        <v>36</v>
      </c>
      <c r="X4" s="113" t="s">
        <v>36</v>
      </c>
      <c r="Y4" s="113"/>
      <c r="Z4" s="113" t="s">
        <v>34</v>
      </c>
      <c r="AA4" s="113" t="s">
        <v>34</v>
      </c>
      <c r="AB4" s="113" t="s">
        <v>34</v>
      </c>
      <c r="AD4" s="113" t="s">
        <v>34</v>
      </c>
      <c r="AE4" s="113" t="str">
        <f>+AD4</f>
        <v>06</v>
      </c>
      <c r="AF4" s="113" t="str">
        <f>+AE4</f>
        <v>06</v>
      </c>
    </row>
    <row r="5" spans="1:32" s="115" customFormat="1" ht="33.75">
      <c r="D5" s="116" t="s">
        <v>139</v>
      </c>
      <c r="E5" s="116" t="s">
        <v>140</v>
      </c>
      <c r="F5" s="116" t="s">
        <v>141</v>
      </c>
      <c r="G5" s="116" t="s">
        <v>142</v>
      </c>
      <c r="H5" s="116" t="s">
        <v>143</v>
      </c>
      <c r="I5" s="116"/>
      <c r="J5" s="116" t="s">
        <v>139</v>
      </c>
      <c r="K5" s="116" t="s">
        <v>140</v>
      </c>
      <c r="L5" s="116" t="s">
        <v>141</v>
      </c>
      <c r="M5" s="116" t="s">
        <v>142</v>
      </c>
      <c r="N5" s="116" t="s">
        <v>143</v>
      </c>
      <c r="P5" s="116" t="s">
        <v>139</v>
      </c>
      <c r="Q5" s="116" t="s">
        <v>140</v>
      </c>
      <c r="R5" s="116" t="s">
        <v>141</v>
      </c>
      <c r="S5" s="116" t="s">
        <v>48</v>
      </c>
      <c r="T5" s="116" t="s">
        <v>143</v>
      </c>
      <c r="V5" s="116" t="s">
        <v>139</v>
      </c>
      <c r="W5" s="116" t="s">
        <v>140</v>
      </c>
      <c r="X5" s="116" t="s">
        <v>14</v>
      </c>
      <c r="Y5" s="116"/>
      <c r="Z5" s="116" t="s">
        <v>139</v>
      </c>
      <c r="AA5" s="116" t="s">
        <v>140</v>
      </c>
      <c r="AB5" s="116" t="s">
        <v>14</v>
      </c>
      <c r="AD5" s="116" t="s">
        <v>139</v>
      </c>
      <c r="AE5" s="116" t="s">
        <v>140</v>
      </c>
      <c r="AF5" s="116" t="s">
        <v>14</v>
      </c>
    </row>
    <row r="6" spans="1:32">
      <c r="A6" s="112" t="s">
        <v>38</v>
      </c>
      <c r="B6" s="112" t="s">
        <v>16</v>
      </c>
      <c r="D6" s="117">
        <v>105751.251356951</v>
      </c>
      <c r="E6" s="117">
        <v>82163.886900496407</v>
      </c>
      <c r="F6" s="117">
        <v>82163.886900496407</v>
      </c>
      <c r="G6" s="117">
        <v>63497.6320503323</v>
      </c>
      <c r="H6" s="117">
        <v>63497.6320503323</v>
      </c>
      <c r="I6" s="117"/>
      <c r="J6" s="117">
        <v>109814.880386176</v>
      </c>
      <c r="K6" s="117">
        <v>110186.558721273</v>
      </c>
      <c r="L6" s="117">
        <v>110186.558721273</v>
      </c>
      <c r="M6" s="117">
        <v>110186.558721273</v>
      </c>
      <c r="N6" s="117">
        <v>69708.678834074293</v>
      </c>
      <c r="P6" s="117">
        <v>104929.100477368</v>
      </c>
      <c r="Q6" s="117">
        <v>95486.922716364104</v>
      </c>
      <c r="R6" s="117">
        <v>95486.922716364104</v>
      </c>
      <c r="S6" s="117">
        <v>95274.164999999994</v>
      </c>
      <c r="T6" s="117">
        <v>95486.922716364104</v>
      </c>
      <c r="V6" s="117">
        <v>297850.65267901798</v>
      </c>
      <c r="W6" s="117">
        <v>282271.34399999998</v>
      </c>
      <c r="X6" s="117">
        <v>307177.31</v>
      </c>
      <c r="Y6" s="117"/>
      <c r="Z6" s="117">
        <v>320495.232220495</v>
      </c>
      <c r="AA6" s="117">
        <v>287837.36833813402</v>
      </c>
      <c r="AB6" s="117">
        <v>302522.56199999998</v>
      </c>
      <c r="AD6" s="117">
        <v>618345.88489951403</v>
      </c>
      <c r="AE6" s="117">
        <v>570108.71233813395</v>
      </c>
      <c r="AF6" s="117">
        <v>609699.87199999997</v>
      </c>
    </row>
    <row r="7" spans="1:32">
      <c r="A7" s="112" t="s">
        <v>38</v>
      </c>
      <c r="B7" s="112" t="s">
        <v>18</v>
      </c>
      <c r="D7" s="117">
        <v>17093.261729850601</v>
      </c>
      <c r="E7" s="117">
        <v>6319.1018375053</v>
      </c>
      <c r="F7" s="117">
        <v>1139.5507819900399</v>
      </c>
      <c r="G7" s="117">
        <v>1139.5507819900399</v>
      </c>
      <c r="H7" s="117">
        <v>1139.5507819900399</v>
      </c>
      <c r="I7" s="117"/>
      <c r="J7" s="117">
        <v>18272.107366392</v>
      </c>
      <c r="K7" s="117">
        <v>18063.283282204698</v>
      </c>
      <c r="L7" s="117">
        <v>17189.253445969</v>
      </c>
      <c r="M7" s="117">
        <v>17189.253445969</v>
      </c>
      <c r="N7" s="117">
        <v>17189.253445969</v>
      </c>
      <c r="P7" s="117">
        <v>17093.261729850601</v>
      </c>
      <c r="Q7" s="117">
        <v>15683.641144442399</v>
      </c>
      <c r="R7" s="117">
        <v>15683.641144442399</v>
      </c>
      <c r="S7" s="117">
        <v>27394.492999999999</v>
      </c>
      <c r="T7" s="117">
        <v>15683.641144442399</v>
      </c>
      <c r="V7" s="117">
        <v>50690.362371281197</v>
      </c>
      <c r="W7" s="117">
        <v>48990.595999999998</v>
      </c>
      <c r="X7" s="117">
        <v>43306.091</v>
      </c>
      <c r="Y7" s="117"/>
      <c r="Z7" s="117">
        <v>52458.630826093402</v>
      </c>
      <c r="AA7" s="117">
        <v>40066.026264152599</v>
      </c>
      <c r="AB7" s="117">
        <v>52532.243999999999</v>
      </c>
      <c r="AD7" s="117">
        <v>103148.993197374</v>
      </c>
      <c r="AE7" s="117">
        <v>89056.622264152596</v>
      </c>
      <c r="AF7" s="117">
        <v>95838.335000000006</v>
      </c>
    </row>
    <row r="8" spans="1:32">
      <c r="A8" s="112" t="s">
        <v>38</v>
      </c>
      <c r="B8" s="112" t="s">
        <v>6</v>
      </c>
      <c r="D8" s="117">
        <v>65560.773041778899</v>
      </c>
      <c r="E8" s="117">
        <v>12248.1777710355</v>
      </c>
      <c r="F8" s="117">
        <v>0</v>
      </c>
      <c r="G8" s="117">
        <v>0</v>
      </c>
      <c r="H8" s="117">
        <v>0</v>
      </c>
      <c r="I8" s="117"/>
      <c r="J8" s="117">
        <v>80119.836393891193</v>
      </c>
      <c r="K8" s="117">
        <v>73520.413914214601</v>
      </c>
      <c r="L8" s="117">
        <v>0</v>
      </c>
      <c r="M8" s="117">
        <v>0</v>
      </c>
      <c r="N8" s="117">
        <v>0</v>
      </c>
      <c r="P8" s="117">
        <v>82493.531524533493</v>
      </c>
      <c r="Q8" s="117">
        <v>79176.701508337297</v>
      </c>
      <c r="R8" s="117">
        <v>43547.185829585498</v>
      </c>
      <c r="S8" s="117">
        <v>43697.182000000001</v>
      </c>
      <c r="T8" s="117">
        <v>0</v>
      </c>
      <c r="V8" s="117">
        <v>215120.58373278001</v>
      </c>
      <c r="W8" s="117">
        <v>167728.13699999999</v>
      </c>
      <c r="X8" s="117">
        <v>192751.728</v>
      </c>
      <c r="Y8" s="117"/>
      <c r="Z8" s="117">
        <v>228174.14096020299</v>
      </c>
      <c r="AA8" s="117">
        <v>164945.29319358699</v>
      </c>
      <c r="AB8" s="117">
        <v>228975.21799999999</v>
      </c>
      <c r="AD8" s="117">
        <v>443294.72469298303</v>
      </c>
      <c r="AE8" s="117">
        <v>332673.43019358697</v>
      </c>
      <c r="AF8" s="117">
        <v>421726.946</v>
      </c>
    </row>
    <row r="9" spans="1:32">
      <c r="A9" s="112" t="s">
        <v>38</v>
      </c>
      <c r="B9" s="112" t="s">
        <v>81</v>
      </c>
      <c r="D9" s="117">
        <v>23809.750113922801</v>
      </c>
      <c r="E9" s="117">
        <v>8001.9660026486799</v>
      </c>
      <c r="F9" s="117">
        <v>3102.6255776841899</v>
      </c>
      <c r="G9" s="117">
        <v>2216.1611269172699</v>
      </c>
      <c r="H9" s="117">
        <v>2216.1611269172699</v>
      </c>
      <c r="I9" s="117"/>
      <c r="J9" s="117">
        <v>24602.993967098701</v>
      </c>
      <c r="K9" s="117">
        <v>14678.7792228085</v>
      </c>
      <c r="L9" s="117">
        <v>24192.705786230101</v>
      </c>
      <c r="M9" s="117">
        <v>23523.783045597</v>
      </c>
      <c r="N9" s="117">
        <v>12096.352893114999</v>
      </c>
      <c r="P9" s="117">
        <v>23841.266866571001</v>
      </c>
      <c r="Q9" s="117">
        <v>15421.1464570933</v>
      </c>
      <c r="R9" s="117">
        <v>24049.7046927218</v>
      </c>
      <c r="S9" s="117">
        <v>20392.790999999899</v>
      </c>
      <c r="T9" s="117">
        <v>23362.570272929701</v>
      </c>
      <c r="V9" s="117">
        <v>69845.181729946402</v>
      </c>
      <c r="W9" s="117">
        <v>61153.165999999997</v>
      </c>
      <c r="X9" s="117">
        <v>57662.93</v>
      </c>
      <c r="Y9" s="117"/>
      <c r="Z9" s="117">
        <v>72254.0109475926</v>
      </c>
      <c r="AA9" s="117">
        <v>38101.8916825505</v>
      </c>
      <c r="AB9" s="117">
        <v>49596.760999999999</v>
      </c>
      <c r="AD9" s="117">
        <v>142099.19267753899</v>
      </c>
      <c r="AE9" s="117">
        <v>99255.057682550498</v>
      </c>
      <c r="AF9" s="117">
        <v>107259.69100000001</v>
      </c>
    </row>
    <row r="10" spans="1:32">
      <c r="A10" s="112" t="s">
        <v>38</v>
      </c>
      <c r="B10" s="112" t="s">
        <v>56</v>
      </c>
      <c r="D10" s="117">
        <v>44777.474317928398</v>
      </c>
      <c r="E10" s="117">
        <v>1072.6272048450601</v>
      </c>
      <c r="F10" s="117">
        <v>2985.16495452857</v>
      </c>
      <c r="G10" s="117">
        <v>0</v>
      </c>
      <c r="H10" s="117">
        <v>0</v>
      </c>
      <c r="I10" s="117"/>
      <c r="J10" s="117">
        <v>45306.130824855201</v>
      </c>
      <c r="K10" s="117">
        <v>18268.601139054499</v>
      </c>
      <c r="L10" s="117">
        <v>27037.529685800699</v>
      </c>
      <c r="M10" s="117">
        <v>19730.089230178899</v>
      </c>
      <c r="N10" s="117">
        <v>0</v>
      </c>
      <c r="P10" s="117">
        <v>45487.605039526599</v>
      </c>
      <c r="Q10" s="117">
        <v>45487.605039526599</v>
      </c>
      <c r="R10" s="117">
        <v>45487.605039526599</v>
      </c>
      <c r="S10" s="117">
        <v>50228.45</v>
      </c>
      <c r="T10" s="117">
        <v>30325.070026351099</v>
      </c>
      <c r="V10" s="117">
        <v>126308.277504093</v>
      </c>
      <c r="W10" s="117">
        <v>117074.97100000001</v>
      </c>
      <c r="X10" s="117">
        <v>137610.45199999999</v>
      </c>
      <c r="Y10" s="117"/>
      <c r="Z10" s="117">
        <v>135571.21018230999</v>
      </c>
      <c r="AA10" s="117">
        <v>64828.833383426201</v>
      </c>
      <c r="AB10" s="117">
        <v>165749.23000000001</v>
      </c>
      <c r="AD10" s="117">
        <v>261879.487686404</v>
      </c>
      <c r="AE10" s="117">
        <v>181903.804383426</v>
      </c>
      <c r="AF10" s="117">
        <v>303359.68199999997</v>
      </c>
    </row>
    <row r="11" spans="1:32">
      <c r="A11" s="112" t="s">
        <v>38</v>
      </c>
      <c r="B11" s="112" t="s">
        <v>55</v>
      </c>
      <c r="D11" s="117">
        <v>21601.5145991481</v>
      </c>
      <c r="E11" s="117">
        <v>5360.63034000261</v>
      </c>
      <c r="F11" s="117">
        <v>0</v>
      </c>
      <c r="G11" s="117">
        <v>0</v>
      </c>
      <c r="H11" s="117">
        <v>0</v>
      </c>
      <c r="I11" s="117"/>
      <c r="J11" s="117">
        <v>27376.874023410899</v>
      </c>
      <c r="K11" s="117">
        <v>22660.648244963999</v>
      </c>
      <c r="L11" s="117">
        <v>0</v>
      </c>
      <c r="M11" s="117">
        <v>0</v>
      </c>
      <c r="N11" s="117">
        <v>0</v>
      </c>
      <c r="P11" s="117">
        <v>28100.2186361366</v>
      </c>
      <c r="Q11" s="117">
        <v>27922.792698319099</v>
      </c>
      <c r="R11" s="117">
        <v>15357.535984075501</v>
      </c>
      <c r="S11" s="117">
        <v>13390.331</v>
      </c>
      <c r="T11" s="117">
        <v>0</v>
      </c>
      <c r="V11" s="117">
        <v>78169.804569631902</v>
      </c>
      <c r="W11" s="117">
        <v>71676.172999999995</v>
      </c>
      <c r="X11" s="117">
        <v>72798.335000000006</v>
      </c>
      <c r="Y11" s="117"/>
      <c r="Z11" s="117">
        <v>77078.607258695803</v>
      </c>
      <c r="AA11" s="117">
        <v>55944.071283285797</v>
      </c>
      <c r="AB11" s="117">
        <v>62427.9655000001</v>
      </c>
      <c r="AD11" s="117">
        <v>155248.41182832699</v>
      </c>
      <c r="AE11" s="117">
        <v>127620.24428328501</v>
      </c>
      <c r="AF11" s="117">
        <v>135226.30050000001</v>
      </c>
    </row>
    <row r="12" spans="1:32">
      <c r="A12" s="112" t="s">
        <v>38</v>
      </c>
      <c r="B12" s="112" t="s">
        <v>13</v>
      </c>
      <c r="D12" s="117">
        <v>77410.924485337004</v>
      </c>
      <c r="E12" s="117">
        <v>10089.01629028</v>
      </c>
      <c r="F12" s="117">
        <v>0</v>
      </c>
      <c r="G12" s="117">
        <v>0</v>
      </c>
      <c r="H12" s="117">
        <v>0</v>
      </c>
      <c r="I12" s="117"/>
      <c r="J12" s="117">
        <v>84801.793782631299</v>
      </c>
      <c r="K12" s="117">
        <v>82884.179548230502</v>
      </c>
      <c r="L12" s="117">
        <v>0</v>
      </c>
      <c r="M12" s="117">
        <v>0</v>
      </c>
      <c r="N12" s="117">
        <v>0</v>
      </c>
      <c r="P12" s="117">
        <v>88237.040059538194</v>
      </c>
      <c r="Q12" s="117">
        <v>90567.236206617599</v>
      </c>
      <c r="R12" s="117">
        <v>49811.979913639698</v>
      </c>
      <c r="S12" s="117">
        <v>88233.200999999899</v>
      </c>
      <c r="T12" s="117">
        <v>0</v>
      </c>
      <c r="V12" s="117">
        <v>235152.43497641501</v>
      </c>
      <c r="W12" s="117">
        <v>205902.543999999</v>
      </c>
      <c r="X12" s="117">
        <v>216884.011</v>
      </c>
      <c r="Y12" s="117"/>
      <c r="Z12" s="117">
        <v>250449.75832750599</v>
      </c>
      <c r="AA12" s="117">
        <v>183540.43204512799</v>
      </c>
      <c r="AB12" s="117">
        <v>256934.867</v>
      </c>
      <c r="AD12" s="117">
        <v>485602.19330392202</v>
      </c>
      <c r="AE12" s="117">
        <v>389442.97604512802</v>
      </c>
      <c r="AF12" s="117">
        <v>473818.87800000003</v>
      </c>
    </row>
    <row r="13" spans="1:32">
      <c r="A13" s="112"/>
      <c r="B13" s="112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P13" s="117"/>
      <c r="Q13" s="117"/>
      <c r="R13" s="117"/>
      <c r="S13" s="117"/>
      <c r="T13" s="117"/>
      <c r="V13" s="117"/>
      <c r="W13" s="117"/>
      <c r="X13" s="117"/>
      <c r="Y13" s="117"/>
      <c r="Z13" s="117"/>
      <c r="AA13" s="117"/>
      <c r="AB13" s="117"/>
      <c r="AD13" s="117">
        <f>SUM(AD6:AD12)</f>
        <v>2209618.8882860634</v>
      </c>
      <c r="AE13" s="117">
        <f>SUM(AE6:AE12)</f>
        <v>1790060.847190263</v>
      </c>
      <c r="AF13" s="117">
        <f>SUM(AF6:AF12)</f>
        <v>2146929.7045</v>
      </c>
    </row>
    <row r="14" spans="1:32">
      <c r="E14" s="118">
        <f t="shared" ref="E14:E20" si="0">+E6/D6</f>
        <v>0.77695427568191888</v>
      </c>
      <c r="G14" s="119">
        <f t="shared" ref="G14:G20" si="1">+D6-G6</f>
        <v>42253.619306618704</v>
      </c>
      <c r="H14" s="117"/>
      <c r="I14" s="117"/>
      <c r="M14" s="119">
        <f t="shared" ref="M14:M20" si="2">+J6-M6</f>
        <v>-371.67833509700722</v>
      </c>
      <c r="S14" s="119">
        <f t="shared" ref="S14:S20" si="3">+P6-S6</f>
        <v>9654.9354773680097</v>
      </c>
      <c r="AE14" s="120"/>
    </row>
    <row r="15" spans="1:32">
      <c r="E15" s="118">
        <f t="shared" si="0"/>
        <v>0.36968379337865148</v>
      </c>
      <c r="G15" s="119">
        <f t="shared" si="1"/>
        <v>15953.710947860562</v>
      </c>
      <c r="H15" s="117"/>
      <c r="I15" s="117"/>
      <c r="M15" s="119">
        <f t="shared" si="2"/>
        <v>1082.8539204230001</v>
      </c>
      <c r="S15" s="119">
        <f t="shared" si="3"/>
        <v>-10301.231270149397</v>
      </c>
    </row>
    <row r="16" spans="1:32">
      <c r="E16" s="118">
        <f t="shared" si="0"/>
        <v>0.18682174115351405</v>
      </c>
      <c r="G16" s="119">
        <f t="shared" si="1"/>
        <v>65560.773041778899</v>
      </c>
      <c r="H16" s="117"/>
      <c r="I16" s="117"/>
      <c r="M16" s="119">
        <f t="shared" si="2"/>
        <v>80119.836393891193</v>
      </c>
      <c r="S16" s="119">
        <f t="shared" si="3"/>
        <v>38796.349524533493</v>
      </c>
    </row>
    <row r="17" spans="1:32">
      <c r="E17" s="118">
        <f t="shared" si="0"/>
        <v>0.33607937774909757</v>
      </c>
      <c r="G17" s="119">
        <f t="shared" si="1"/>
        <v>21593.588987005533</v>
      </c>
      <c r="H17" s="117"/>
      <c r="I17" s="117"/>
      <c r="M17" s="119">
        <f t="shared" si="2"/>
        <v>1079.2109215017008</v>
      </c>
      <c r="S17" s="119">
        <f t="shared" si="3"/>
        <v>3448.4758665711015</v>
      </c>
    </row>
    <row r="18" spans="1:32">
      <c r="E18" s="118">
        <f t="shared" si="0"/>
        <v>2.3954616047104565E-2</v>
      </c>
      <c r="G18" s="121">
        <f t="shared" si="1"/>
        <v>44777.474317928398</v>
      </c>
      <c r="H18" s="117"/>
      <c r="I18" s="117"/>
      <c r="M18" s="121">
        <f t="shared" si="2"/>
        <v>25576.041594676302</v>
      </c>
      <c r="S18" s="121">
        <f t="shared" si="3"/>
        <v>-4740.8449604733978</v>
      </c>
    </row>
    <row r="19" spans="1:32">
      <c r="E19" s="118">
        <f t="shared" si="0"/>
        <v>0.24815992949929619</v>
      </c>
      <c r="G19" s="121">
        <f t="shared" si="1"/>
        <v>21601.5145991481</v>
      </c>
      <c r="H19" s="117"/>
      <c r="I19" s="117"/>
      <c r="M19" s="121">
        <f t="shared" si="2"/>
        <v>27376.874023410899</v>
      </c>
      <c r="S19" s="121">
        <f t="shared" si="3"/>
        <v>14709.8876361366</v>
      </c>
    </row>
    <row r="20" spans="1:32">
      <c r="E20" s="118">
        <f t="shared" si="0"/>
        <v>0.13033065238990962</v>
      </c>
      <c r="G20" s="122">
        <f t="shared" si="1"/>
        <v>77410.924485337004</v>
      </c>
      <c r="H20" s="117"/>
      <c r="I20" s="117"/>
      <c r="M20" s="122">
        <f t="shared" si="2"/>
        <v>84801.793782631299</v>
      </c>
      <c r="S20" s="122">
        <f t="shared" si="3"/>
        <v>3.8390595382952597</v>
      </c>
    </row>
    <row r="21" spans="1:32">
      <c r="E21" s="118"/>
      <c r="G21" s="123">
        <f>SUM(G14:G20)</f>
        <v>289151.6056856772</v>
      </c>
      <c r="H21" s="117"/>
      <c r="I21" s="117"/>
      <c r="M21" s="123">
        <f>SUM(M14:M20)</f>
        <v>219664.93230143737</v>
      </c>
      <c r="S21" s="123">
        <f>SUM(S14:S20)</f>
        <v>51571.411333524702</v>
      </c>
    </row>
    <row r="22" spans="1:32">
      <c r="E22" s="118"/>
      <c r="F22" s="117"/>
      <c r="G22" s="117"/>
      <c r="H22" s="117"/>
      <c r="I22" s="117"/>
    </row>
    <row r="23" spans="1:32">
      <c r="E23" s="118"/>
      <c r="F23" s="117"/>
      <c r="G23" s="117"/>
      <c r="H23" s="117"/>
      <c r="I23" s="117"/>
    </row>
    <row r="24" spans="1:32">
      <c r="A24" s="112" t="s">
        <v>0</v>
      </c>
      <c r="B24" s="112" t="s">
        <v>16</v>
      </c>
      <c r="D24" s="117">
        <v>44448.071109402903</v>
      </c>
      <c r="E24" s="117">
        <v>35696.843279586697</v>
      </c>
      <c r="F24" s="117">
        <v>35696.843279586697</v>
      </c>
      <c r="G24" s="117">
        <v>27639.508544836001</v>
      </c>
      <c r="H24" s="117">
        <v>27639.508544836001</v>
      </c>
      <c r="I24" s="117"/>
      <c r="J24" s="117">
        <v>46270.128844364597</v>
      </c>
      <c r="K24" s="117">
        <v>47096.326049454299</v>
      </c>
      <c r="L24" s="117">
        <v>47096.326049454299</v>
      </c>
      <c r="M24" s="117">
        <v>47096.326049454299</v>
      </c>
      <c r="N24" s="117">
        <v>29865.4745358322</v>
      </c>
      <c r="P24" s="117">
        <v>44287.409418169897</v>
      </c>
      <c r="Q24" s="117">
        <v>40528.927901112198</v>
      </c>
      <c r="R24" s="117">
        <v>40528.927901112198</v>
      </c>
      <c r="S24" s="117">
        <v>40544.052999999898</v>
      </c>
      <c r="T24" s="117">
        <v>40528.927901112198</v>
      </c>
      <c r="V24" s="117">
        <v>125070.367010328</v>
      </c>
      <c r="W24" s="117">
        <v>121864.924</v>
      </c>
      <c r="X24" s="117">
        <v>130425.65</v>
      </c>
      <c r="Y24" s="117"/>
      <c r="Z24" s="117">
        <v>135005.609371937</v>
      </c>
      <c r="AA24" s="117">
        <v>123322.097230153</v>
      </c>
      <c r="AB24" s="117">
        <v>127910.417</v>
      </c>
      <c r="AD24" s="117">
        <v>260075.97638226501</v>
      </c>
      <c r="AE24" s="117">
        <v>245187.02123015301</v>
      </c>
      <c r="AF24" s="117">
        <v>258336.06700000001</v>
      </c>
    </row>
    <row r="25" spans="1:32">
      <c r="A25" s="112" t="s">
        <v>0</v>
      </c>
      <c r="B25" s="112" t="s">
        <v>18</v>
      </c>
      <c r="D25" s="117">
        <v>7578.5732286152397</v>
      </c>
      <c r="E25" s="117">
        <v>2801.6756995523701</v>
      </c>
      <c r="F25" s="117">
        <v>505.23821524101498</v>
      </c>
      <c r="G25" s="117">
        <v>505.23821524101498</v>
      </c>
      <c r="H25" s="117">
        <v>505.23821524101498</v>
      </c>
      <c r="I25" s="117"/>
      <c r="J25" s="117">
        <v>8101.23345127836</v>
      </c>
      <c r="K25" s="117">
        <v>8008.6479261209197</v>
      </c>
      <c r="L25" s="117">
        <v>7621.1327038892596</v>
      </c>
      <c r="M25" s="117">
        <v>7621.1327038892596</v>
      </c>
      <c r="N25" s="117">
        <v>7621.1327038892596</v>
      </c>
      <c r="P25" s="117">
        <v>7578.5732286152397</v>
      </c>
      <c r="Q25" s="117">
        <v>6953.5952109661403</v>
      </c>
      <c r="R25" s="117">
        <v>6953.5952109661403</v>
      </c>
      <c r="S25" s="117">
        <v>12134.824000000001</v>
      </c>
      <c r="T25" s="117">
        <v>6953.5952109661403</v>
      </c>
      <c r="V25" s="117">
        <v>22474.389574514102</v>
      </c>
      <c r="W25" s="117">
        <v>21768.859</v>
      </c>
      <c r="X25" s="117">
        <v>19307.96</v>
      </c>
      <c r="Y25" s="117"/>
      <c r="Z25" s="117">
        <v>23258.379908508799</v>
      </c>
      <c r="AA25" s="117">
        <v>17763.918836639401</v>
      </c>
      <c r="AB25" s="117">
        <v>23105.949000000001</v>
      </c>
      <c r="AD25" s="117">
        <v>45732.769483022901</v>
      </c>
      <c r="AE25" s="117">
        <v>39532.777836639398</v>
      </c>
      <c r="AF25" s="117">
        <v>42413.909</v>
      </c>
    </row>
    <row r="26" spans="1:32">
      <c r="A26" s="112" t="s">
        <v>0</v>
      </c>
      <c r="B26" s="112" t="s">
        <v>6</v>
      </c>
      <c r="D26" s="117">
        <v>33451.260603077302</v>
      </c>
      <c r="E26" s="117">
        <v>6151.5542116008401</v>
      </c>
      <c r="F26" s="117">
        <v>0</v>
      </c>
      <c r="G26" s="117">
        <v>0</v>
      </c>
      <c r="H26" s="117">
        <v>0</v>
      </c>
      <c r="I26" s="117"/>
      <c r="J26" s="117">
        <v>40735.293115565699</v>
      </c>
      <c r="K26" s="117">
        <v>37322.537247777102</v>
      </c>
      <c r="L26" s="117">
        <v>0</v>
      </c>
      <c r="M26" s="117">
        <v>0</v>
      </c>
      <c r="N26" s="117">
        <v>0</v>
      </c>
      <c r="P26" s="117">
        <v>42044.026950320898</v>
      </c>
      <c r="Q26" s="117">
        <v>40053.774162028101</v>
      </c>
      <c r="R26" s="117">
        <v>22029.575789115501</v>
      </c>
      <c r="S26" s="117">
        <v>22019.714</v>
      </c>
      <c r="T26" s="117">
        <v>0</v>
      </c>
      <c r="V26" s="117">
        <v>109351.098456351</v>
      </c>
      <c r="W26" s="117">
        <v>85549.383000000002</v>
      </c>
      <c r="X26" s="117">
        <v>98548.769</v>
      </c>
      <c r="Y26" s="117"/>
      <c r="Z26" s="117">
        <v>116230.580668964</v>
      </c>
      <c r="AA26" s="117">
        <v>83527.865621406105</v>
      </c>
      <c r="AB26" s="117">
        <v>116535.149</v>
      </c>
      <c r="AD26" s="117">
        <v>225581.67912531499</v>
      </c>
      <c r="AE26" s="117">
        <v>169077.248621406</v>
      </c>
      <c r="AF26" s="117">
        <v>215083.91800000001</v>
      </c>
    </row>
    <row r="27" spans="1:32">
      <c r="A27" s="112" t="s">
        <v>0</v>
      </c>
      <c r="B27" s="112" t="s">
        <v>81</v>
      </c>
      <c r="D27" s="117">
        <v>10975.0432115123</v>
      </c>
      <c r="E27" s="117">
        <v>3689.1753465045599</v>
      </c>
      <c r="F27" s="117">
        <v>1430.4146989425201</v>
      </c>
      <c r="G27" s="117">
        <v>1021.7247849589399</v>
      </c>
      <c r="H27" s="117">
        <v>1021.7247849589399</v>
      </c>
      <c r="I27" s="117"/>
      <c r="J27" s="117">
        <v>11340.6869299141</v>
      </c>
      <c r="K27" s="117">
        <v>6767.4107097735796</v>
      </c>
      <c r="L27" s="117">
        <v>11153.650705621099</v>
      </c>
      <c r="M27" s="117">
        <v>10845.2548335763</v>
      </c>
      <c r="N27" s="117">
        <v>5576.8253528105497</v>
      </c>
      <c r="P27" s="117">
        <v>10989.5707777633</v>
      </c>
      <c r="Q27" s="117">
        <v>7109.6669625331497</v>
      </c>
      <c r="R27" s="117">
        <v>11087.7223939388</v>
      </c>
      <c r="S27" s="117">
        <v>9463.5249999999996</v>
      </c>
      <c r="T27" s="117">
        <v>10770.930325540499</v>
      </c>
      <c r="V27" s="117">
        <v>32194.957273148601</v>
      </c>
      <c r="W27" s="117">
        <v>28280.370999999999</v>
      </c>
      <c r="X27" s="117">
        <v>26807.044999999998</v>
      </c>
      <c r="Y27" s="117"/>
      <c r="Z27" s="117">
        <v>33305.3009191897</v>
      </c>
      <c r="AA27" s="117">
        <v>17566.2530188112</v>
      </c>
      <c r="AB27" s="117">
        <v>22965.274000000001</v>
      </c>
      <c r="AD27" s="117">
        <v>65500.258192338297</v>
      </c>
      <c r="AE27" s="117">
        <v>45846.624018811199</v>
      </c>
      <c r="AF27" s="117">
        <v>49772.319000000003</v>
      </c>
    </row>
    <row r="28" spans="1:32">
      <c r="A28" s="112" t="s">
        <v>0</v>
      </c>
      <c r="B28" s="112" t="s">
        <v>56</v>
      </c>
      <c r="D28" s="117">
        <v>22706.628257665401</v>
      </c>
      <c r="E28" s="117">
        <v>543.92856163671502</v>
      </c>
      <c r="F28" s="117">
        <v>1513.7752171776999</v>
      </c>
      <c r="G28" s="117">
        <v>0</v>
      </c>
      <c r="H28" s="117">
        <v>0</v>
      </c>
      <c r="I28" s="117"/>
      <c r="J28" s="117">
        <v>22974.709630311601</v>
      </c>
      <c r="K28" s="117">
        <v>9263.9958186740496</v>
      </c>
      <c r="L28" s="117">
        <v>13710.713811637601</v>
      </c>
      <c r="M28" s="117">
        <v>10005.115484168</v>
      </c>
      <c r="N28" s="117">
        <v>0</v>
      </c>
      <c r="P28" s="117">
        <v>23066.7350871661</v>
      </c>
      <c r="Q28" s="117">
        <v>23066.7350871661</v>
      </c>
      <c r="R28" s="117">
        <v>23066.7350871661</v>
      </c>
      <c r="S28" s="117">
        <v>23825.218000000001</v>
      </c>
      <c r="T28" s="117">
        <v>15377.823391444101</v>
      </c>
      <c r="V28" s="117">
        <v>64050.8458067088</v>
      </c>
      <c r="W28" s="117">
        <v>55727.152000000002</v>
      </c>
      <c r="X28" s="117">
        <v>65503.981</v>
      </c>
      <c r="Y28" s="117"/>
      <c r="Z28" s="117">
        <v>68748.072975143106</v>
      </c>
      <c r="AA28" s="117">
        <v>32874.6594674769</v>
      </c>
      <c r="AB28" s="117">
        <v>78827.741999999998</v>
      </c>
      <c r="AD28" s="117">
        <v>132798.91878185101</v>
      </c>
      <c r="AE28" s="117">
        <v>88601.811467476902</v>
      </c>
      <c r="AF28" s="117">
        <v>144331.723</v>
      </c>
    </row>
    <row r="29" spans="1:32">
      <c r="A29" s="112" t="s">
        <v>0</v>
      </c>
      <c r="B29" s="112" t="s">
        <v>55</v>
      </c>
      <c r="D29" s="117">
        <v>8404.6888876258399</v>
      </c>
      <c r="E29" s="117">
        <v>2085.7070018167401</v>
      </c>
      <c r="F29" s="117">
        <v>0</v>
      </c>
      <c r="G29" s="117">
        <v>0</v>
      </c>
      <c r="H29" s="117">
        <v>0</v>
      </c>
      <c r="I29" s="117"/>
      <c r="J29" s="117">
        <v>10651.758136050699</v>
      </c>
      <c r="K29" s="117">
        <v>8816.7752134546099</v>
      </c>
      <c r="L29" s="117">
        <v>0</v>
      </c>
      <c r="M29" s="117">
        <v>0</v>
      </c>
      <c r="N29" s="117">
        <v>0</v>
      </c>
      <c r="P29" s="117">
        <v>10933.1961065502</v>
      </c>
      <c r="Q29" s="117">
        <v>10864.163456033701</v>
      </c>
      <c r="R29" s="117">
        <v>5975.2899008185404</v>
      </c>
      <c r="S29" s="117">
        <v>5287.8220000000001</v>
      </c>
      <c r="T29" s="117">
        <v>0</v>
      </c>
      <c r="V29" s="117">
        <v>30414.204744707</v>
      </c>
      <c r="W29" s="117">
        <v>28138.571</v>
      </c>
      <c r="X29" s="117">
        <v>28379.2049999999</v>
      </c>
      <c r="Y29" s="117"/>
      <c r="Z29" s="117">
        <v>29989.643130226701</v>
      </c>
      <c r="AA29" s="117">
        <v>21766.645671304999</v>
      </c>
      <c r="AB29" s="117">
        <v>25438.584999999999</v>
      </c>
      <c r="AD29" s="117">
        <v>60403.847874933701</v>
      </c>
      <c r="AE29" s="117">
        <v>49905.216671305003</v>
      </c>
      <c r="AF29" s="117">
        <v>53817.79</v>
      </c>
    </row>
    <row r="30" spans="1:32">
      <c r="A30" s="112" t="s">
        <v>0</v>
      </c>
      <c r="B30" s="112" t="s">
        <v>13</v>
      </c>
      <c r="D30" s="117">
        <v>37815.929572039997</v>
      </c>
      <c r="E30" s="117">
        <v>4851.7896523275704</v>
      </c>
      <c r="F30" s="117">
        <v>0</v>
      </c>
      <c r="G30" s="117">
        <v>0</v>
      </c>
      <c r="H30" s="117">
        <v>0</v>
      </c>
      <c r="I30" s="117"/>
      <c r="J30" s="117">
        <v>41133.8493158278</v>
      </c>
      <c r="K30" s="117">
        <v>40128.562550593997</v>
      </c>
      <c r="L30" s="117">
        <v>0</v>
      </c>
      <c r="M30" s="117">
        <v>0</v>
      </c>
      <c r="N30" s="117">
        <v>0</v>
      </c>
      <c r="P30" s="117">
        <v>43250.260269640297</v>
      </c>
      <c r="Q30" s="117">
        <v>44642.323760006999</v>
      </c>
      <c r="R30" s="117">
        <v>24553.2780680039</v>
      </c>
      <c r="S30" s="117">
        <v>45332.824999999997</v>
      </c>
      <c r="T30" s="117">
        <v>0</v>
      </c>
      <c r="V30" s="117">
        <v>113131.964244434</v>
      </c>
      <c r="W30" s="117">
        <v>99555.353999999905</v>
      </c>
      <c r="X30" s="117">
        <v>102925.58100000001</v>
      </c>
      <c r="Y30" s="117"/>
      <c r="Z30" s="117">
        <v>122200.039157508</v>
      </c>
      <c r="AA30" s="117">
        <v>89622.675962928595</v>
      </c>
      <c r="AB30" s="117">
        <v>125513.117999999</v>
      </c>
      <c r="AD30" s="117">
        <v>235332.00340194299</v>
      </c>
      <c r="AE30" s="117">
        <v>189178.02996292801</v>
      </c>
      <c r="AF30" s="117">
        <v>228438.69899999999</v>
      </c>
    </row>
    <row r="31" spans="1:32">
      <c r="E31" s="118"/>
      <c r="F31" s="117"/>
      <c r="G31" s="117"/>
      <c r="H31" s="117"/>
      <c r="I31" s="117"/>
    </row>
    <row r="32" spans="1:32">
      <c r="E32" s="118">
        <f t="shared" ref="E32:E38" si="4">+E24/D24</f>
        <v>0.80311343976488325</v>
      </c>
      <c r="G32" s="119">
        <f t="shared" ref="G32:G38" si="5">+D24-G24</f>
        <v>16808.562564566902</v>
      </c>
      <c r="M32" s="119">
        <f t="shared" ref="M32:M38" si="6">+J24-M24</f>
        <v>-826.19720508970204</v>
      </c>
      <c r="S32" s="119">
        <f t="shared" ref="S32:S38" si="7">+P24-S24</f>
        <v>3743.3564181699985</v>
      </c>
    </row>
    <row r="33" spans="1:32">
      <c r="E33" s="118">
        <f t="shared" si="4"/>
        <v>0.3696837933786507</v>
      </c>
      <c r="G33" s="119">
        <f t="shared" si="5"/>
        <v>7073.3350133742251</v>
      </c>
      <c r="M33" s="119">
        <f t="shared" si="6"/>
        <v>480.10074738910043</v>
      </c>
      <c r="S33" s="119">
        <f t="shared" si="7"/>
        <v>-4556.2507713847608</v>
      </c>
    </row>
    <row r="34" spans="1:32">
      <c r="E34" s="118">
        <f t="shared" si="4"/>
        <v>0.18389603562608151</v>
      </c>
      <c r="G34" s="119">
        <f t="shared" si="5"/>
        <v>33451.260603077302</v>
      </c>
      <c r="M34" s="119">
        <f t="shared" si="6"/>
        <v>40735.293115565699</v>
      </c>
      <c r="S34" s="119">
        <f t="shared" si="7"/>
        <v>20024.312950320898</v>
      </c>
    </row>
    <row r="35" spans="1:32">
      <c r="E35" s="118">
        <f t="shared" si="4"/>
        <v>0.33614221606296635</v>
      </c>
      <c r="G35" s="119">
        <f t="shared" si="5"/>
        <v>9953.31842655336</v>
      </c>
      <c r="M35" s="119">
        <f t="shared" si="6"/>
        <v>495.43209633779952</v>
      </c>
      <c r="S35" s="119">
        <f t="shared" si="7"/>
        <v>1526.0457777633001</v>
      </c>
    </row>
    <row r="36" spans="1:32">
      <c r="E36" s="118">
        <f t="shared" si="4"/>
        <v>2.3954616047104804E-2</v>
      </c>
      <c r="G36" s="124">
        <f t="shared" si="5"/>
        <v>22706.628257665401</v>
      </c>
      <c r="M36" s="121">
        <f t="shared" si="6"/>
        <v>12969.594146143601</v>
      </c>
      <c r="S36" s="121">
        <f t="shared" si="7"/>
        <v>-758.48291283390063</v>
      </c>
    </row>
    <row r="37" spans="1:32">
      <c r="E37" s="118">
        <f t="shared" si="4"/>
        <v>0.24815992949929541</v>
      </c>
      <c r="G37" s="124">
        <f t="shared" si="5"/>
        <v>8404.6888876258399</v>
      </c>
      <c r="M37" s="121">
        <f t="shared" si="6"/>
        <v>10651.758136050699</v>
      </c>
      <c r="S37" s="121">
        <f t="shared" si="7"/>
        <v>5645.3741065501999</v>
      </c>
    </row>
    <row r="38" spans="1:32">
      <c r="E38" s="118">
        <f t="shared" si="4"/>
        <v>0.12830015570779049</v>
      </c>
      <c r="G38" s="125">
        <f t="shared" si="5"/>
        <v>37815.929572039997</v>
      </c>
      <c r="M38" s="122">
        <f t="shared" si="6"/>
        <v>41133.8493158278</v>
      </c>
      <c r="S38" s="122">
        <f t="shared" si="7"/>
        <v>-2082.5647303596998</v>
      </c>
    </row>
    <row r="39" spans="1:32">
      <c r="G39" s="123">
        <f>SUM(G32:G38)</f>
        <v>136213.72332490305</v>
      </c>
      <c r="M39" s="123">
        <f>SUM(M32:M38)</f>
        <v>105639.83035222499</v>
      </c>
      <c r="S39" s="123">
        <f>SUM(S32:S38)</f>
        <v>23541.790838226036</v>
      </c>
    </row>
    <row r="42" spans="1:32">
      <c r="A42" s="112" t="s">
        <v>1</v>
      </c>
      <c r="B42" s="112" t="s">
        <v>16</v>
      </c>
      <c r="D42" s="117">
        <v>49953.0227387103</v>
      </c>
      <c r="E42" s="117">
        <v>36834.344784466797</v>
      </c>
      <c r="F42" s="117">
        <v>36834.344784466797</v>
      </c>
      <c r="G42" s="117">
        <v>28452.372223975701</v>
      </c>
      <c r="H42" s="117">
        <v>28452.372223975701</v>
      </c>
      <c r="I42" s="117"/>
      <c r="J42" s="117">
        <v>52096.255348084902</v>
      </c>
      <c r="K42" s="117">
        <v>50618.515711150001</v>
      </c>
      <c r="L42" s="117">
        <v>50618.515711150001</v>
      </c>
      <c r="M42" s="117">
        <v>50618.515711150001</v>
      </c>
      <c r="N42" s="117">
        <v>32025.268736083399</v>
      </c>
      <c r="P42" s="117">
        <v>49759.373018095597</v>
      </c>
      <c r="Q42" s="117">
        <v>44415.587959586002</v>
      </c>
      <c r="R42" s="117">
        <v>44415.587959586002</v>
      </c>
      <c r="S42" s="117">
        <v>43808.453000000001</v>
      </c>
      <c r="T42" s="117">
        <v>44415.587959586002</v>
      </c>
      <c r="V42" s="117">
        <v>142577.72361962899</v>
      </c>
      <c r="W42" s="117">
        <v>128671.213</v>
      </c>
      <c r="X42" s="117">
        <v>141511.163</v>
      </c>
      <c r="Y42" s="117"/>
      <c r="Z42" s="117">
        <v>151808.65110489001</v>
      </c>
      <c r="AA42" s="117">
        <v>131868.44845520199</v>
      </c>
      <c r="AB42" s="117">
        <v>139513.96400000001</v>
      </c>
      <c r="AD42" s="117">
        <v>294386.37472452002</v>
      </c>
      <c r="AE42" s="117">
        <v>260539.661455202</v>
      </c>
      <c r="AF42" s="117">
        <v>281025.12699999998</v>
      </c>
    </row>
    <row r="43" spans="1:32">
      <c r="A43" s="112" t="s">
        <v>1</v>
      </c>
      <c r="B43" s="112" t="s">
        <v>18</v>
      </c>
      <c r="D43" s="117">
        <v>6732.7765975437596</v>
      </c>
      <c r="E43" s="117">
        <v>2488.99839255098</v>
      </c>
      <c r="F43" s="117">
        <v>448.851773169583</v>
      </c>
      <c r="G43" s="117">
        <v>448.851773169583</v>
      </c>
      <c r="H43" s="117">
        <v>448.851773169583</v>
      </c>
      <c r="I43" s="117"/>
      <c r="J43" s="117">
        <v>7197.1060180640197</v>
      </c>
      <c r="K43" s="117">
        <v>7114.8533778575902</v>
      </c>
      <c r="L43" s="117">
        <v>6770.5862789290004</v>
      </c>
      <c r="M43" s="117">
        <v>6770.5862789290004</v>
      </c>
      <c r="N43" s="117">
        <v>6770.5862789290004</v>
      </c>
      <c r="P43" s="117">
        <v>6732.7765975437596</v>
      </c>
      <c r="Q43" s="117">
        <v>6177.5484240771302</v>
      </c>
      <c r="R43" s="117">
        <v>6177.5484240771302</v>
      </c>
      <c r="S43" s="117">
        <v>10729.197</v>
      </c>
      <c r="T43" s="117">
        <v>6177.5484240771302</v>
      </c>
      <c r="V43" s="117">
        <v>19966.165082371099</v>
      </c>
      <c r="W43" s="117">
        <v>19571.778999999999</v>
      </c>
      <c r="X43" s="117">
        <v>17014.588</v>
      </c>
      <c r="Y43" s="117"/>
      <c r="Z43" s="117">
        <v>20662.659213151499</v>
      </c>
      <c r="AA43" s="117">
        <v>15781.400194485699</v>
      </c>
      <c r="AB43" s="117">
        <v>20871.712</v>
      </c>
      <c r="AD43" s="117">
        <v>40628.824295522601</v>
      </c>
      <c r="AE43" s="117">
        <v>35353.179194485703</v>
      </c>
      <c r="AF43" s="117">
        <v>37886.299999999901</v>
      </c>
    </row>
    <row r="44" spans="1:32">
      <c r="A44" s="112" t="s">
        <v>1</v>
      </c>
      <c r="B44" s="112" t="s">
        <v>6</v>
      </c>
      <c r="D44" s="117">
        <v>15411.0442002401</v>
      </c>
      <c r="E44" s="117">
        <v>2891.9420127235599</v>
      </c>
      <c r="F44" s="117">
        <v>0</v>
      </c>
      <c r="G44" s="117">
        <v>0</v>
      </c>
      <c r="H44" s="117">
        <v>0</v>
      </c>
      <c r="I44" s="117"/>
      <c r="J44" s="117">
        <v>18830.219089259099</v>
      </c>
      <c r="K44" s="117">
        <v>17358.631518325801</v>
      </c>
      <c r="L44" s="117">
        <v>0</v>
      </c>
      <c r="M44" s="117">
        <v>0</v>
      </c>
      <c r="N44" s="117">
        <v>0</v>
      </c>
      <c r="P44" s="117">
        <v>19368.632329346201</v>
      </c>
      <c r="Q44" s="117">
        <v>18717.392994574198</v>
      </c>
      <c r="R44" s="117">
        <v>10294.566147015799</v>
      </c>
      <c r="S44" s="117">
        <v>10236.677</v>
      </c>
      <c r="T44" s="117">
        <v>0</v>
      </c>
      <c r="V44" s="117">
        <v>50752.078291587401</v>
      </c>
      <c r="W44" s="117">
        <v>39083.5</v>
      </c>
      <c r="X44" s="117">
        <v>44882.05</v>
      </c>
      <c r="Y44" s="117"/>
      <c r="Z44" s="117">
        <v>53609.895618845498</v>
      </c>
      <c r="AA44" s="117">
        <v>38967.966525623597</v>
      </c>
      <c r="AB44" s="117">
        <v>53678.332000000002</v>
      </c>
      <c r="AD44" s="117">
        <v>104361.97391043299</v>
      </c>
      <c r="AE44" s="117">
        <v>78051.466525623604</v>
      </c>
      <c r="AF44" s="117">
        <v>98560.381999999998</v>
      </c>
    </row>
    <row r="45" spans="1:32">
      <c r="A45" s="112" t="s">
        <v>1</v>
      </c>
      <c r="B45" s="112" t="s">
        <v>81</v>
      </c>
      <c r="D45" s="117">
        <v>6810.7343781056097</v>
      </c>
      <c r="E45" s="117">
        <v>2284.5051939876298</v>
      </c>
      <c r="F45" s="117">
        <v>885.77785070222296</v>
      </c>
      <c r="G45" s="117">
        <v>632.69846478730199</v>
      </c>
      <c r="H45" s="117">
        <v>632.69846478730199</v>
      </c>
      <c r="I45" s="117"/>
      <c r="J45" s="117">
        <v>7037.6402950176298</v>
      </c>
      <c r="K45" s="117">
        <v>4190.6885588871701</v>
      </c>
      <c r="L45" s="117">
        <v>6906.8478930007004</v>
      </c>
      <c r="M45" s="117">
        <v>6715.8751401988402</v>
      </c>
      <c r="N45" s="117">
        <v>3453.4239465003502</v>
      </c>
      <c r="P45" s="117">
        <v>6819.7496861084301</v>
      </c>
      <c r="Q45" s="117">
        <v>4402.6291997257304</v>
      </c>
      <c r="R45" s="117">
        <v>6866.0220833487401</v>
      </c>
      <c r="S45" s="117">
        <v>5843.3280000000004</v>
      </c>
      <c r="T45" s="117">
        <v>6669.8500238244997</v>
      </c>
      <c r="V45" s="117">
        <v>19979.0832779472</v>
      </c>
      <c r="W45" s="117">
        <v>17158.145</v>
      </c>
      <c r="X45" s="117">
        <v>16275.481</v>
      </c>
      <c r="Y45" s="117"/>
      <c r="Z45" s="117">
        <v>20668.124359231599</v>
      </c>
      <c r="AA45" s="117">
        <v>10877.8229526005</v>
      </c>
      <c r="AB45" s="117">
        <v>13985.770999999901</v>
      </c>
      <c r="AD45" s="117">
        <v>40647.207637178901</v>
      </c>
      <c r="AE45" s="117">
        <v>28035.967952600498</v>
      </c>
      <c r="AF45" s="117">
        <v>30261.252</v>
      </c>
    </row>
    <row r="46" spans="1:32">
      <c r="A46" s="112" t="s">
        <v>1</v>
      </c>
      <c r="B46" s="112" t="s">
        <v>56</v>
      </c>
      <c r="D46" s="117">
        <v>11216.559769469</v>
      </c>
      <c r="E46" s="117">
        <v>268.68838264702998</v>
      </c>
      <c r="F46" s="117">
        <v>747.77065129793198</v>
      </c>
      <c r="G46" s="117">
        <v>0</v>
      </c>
      <c r="H46" s="117">
        <v>0</v>
      </c>
      <c r="I46" s="117"/>
      <c r="J46" s="117">
        <v>11348.985892152101</v>
      </c>
      <c r="K46" s="117">
        <v>4576.2039887710098</v>
      </c>
      <c r="L46" s="117">
        <v>6772.7819033810802</v>
      </c>
      <c r="M46" s="117">
        <v>4942.3003078726597</v>
      </c>
      <c r="N46" s="117">
        <v>0</v>
      </c>
      <c r="P46" s="117">
        <v>11394.4443823077</v>
      </c>
      <c r="Q46" s="117">
        <v>11394.4443823077</v>
      </c>
      <c r="R46" s="117">
        <v>11394.4443823077</v>
      </c>
      <c r="S46" s="117">
        <v>12568.003000000001</v>
      </c>
      <c r="T46" s="117">
        <v>7596.2962548717996</v>
      </c>
      <c r="V46" s="117">
        <v>31639.666273809598</v>
      </c>
      <c r="W46" s="117">
        <v>29753.485000000001</v>
      </c>
      <c r="X46" s="117">
        <v>34862.943999999901</v>
      </c>
      <c r="Y46" s="117"/>
      <c r="Z46" s="117">
        <v>33959.990043928803</v>
      </c>
      <c r="AA46" s="117">
        <v>16239.3367537257</v>
      </c>
      <c r="AB46" s="117">
        <v>42027.42</v>
      </c>
      <c r="AD46" s="117">
        <v>65599.656317738394</v>
      </c>
      <c r="AE46" s="117">
        <v>45992.821753725701</v>
      </c>
      <c r="AF46" s="117">
        <v>76890.364000000001</v>
      </c>
    </row>
    <row r="47" spans="1:32">
      <c r="A47" s="112" t="s">
        <v>1</v>
      </c>
      <c r="B47" s="112" t="s">
        <v>55</v>
      </c>
      <c r="D47" s="117">
        <v>8106.1396473487503</v>
      </c>
      <c r="E47" s="117">
        <v>2011.61904339751</v>
      </c>
      <c r="F47" s="117">
        <v>0</v>
      </c>
      <c r="G47" s="117">
        <v>0</v>
      </c>
      <c r="H47" s="117">
        <v>0</v>
      </c>
      <c r="I47" s="117"/>
      <c r="J47" s="117">
        <v>10273.3890683015</v>
      </c>
      <c r="K47" s="117">
        <v>8503.5879465771595</v>
      </c>
      <c r="L47" s="117">
        <v>0</v>
      </c>
      <c r="M47" s="117">
        <v>0</v>
      </c>
      <c r="N47" s="117">
        <v>0</v>
      </c>
      <c r="P47" s="117">
        <v>10544.8298701489</v>
      </c>
      <c r="Q47" s="117">
        <v>10478.249380044401</v>
      </c>
      <c r="R47" s="117">
        <v>5763.0371590244204</v>
      </c>
      <c r="S47" s="117">
        <v>5136.1809999999996</v>
      </c>
      <c r="T47" s="117">
        <v>0</v>
      </c>
      <c r="V47" s="117">
        <v>29333.839029619801</v>
      </c>
      <c r="W47" s="117">
        <v>27034.002</v>
      </c>
      <c r="X47" s="117">
        <v>27444.409999999902</v>
      </c>
      <c r="Y47" s="117"/>
      <c r="Z47" s="117">
        <v>28924.358585799098</v>
      </c>
      <c r="AA47" s="117">
        <v>20993.456370019001</v>
      </c>
      <c r="AB47" s="117">
        <v>22861.788499999999</v>
      </c>
      <c r="AD47" s="117">
        <v>58258.197615418998</v>
      </c>
      <c r="AE47" s="117">
        <v>48027.458370018998</v>
      </c>
      <c r="AF47" s="117">
        <v>50306.198499999999</v>
      </c>
    </row>
    <row r="48" spans="1:32">
      <c r="A48" s="112" t="s">
        <v>1</v>
      </c>
      <c r="B48" s="112" t="s">
        <v>13</v>
      </c>
      <c r="D48" s="117">
        <v>16578.2405663297</v>
      </c>
      <c r="E48" s="117">
        <v>2138.6848078507901</v>
      </c>
      <c r="F48" s="117">
        <v>0</v>
      </c>
      <c r="G48" s="117">
        <v>0</v>
      </c>
      <c r="H48" s="117">
        <v>0</v>
      </c>
      <c r="I48" s="117"/>
      <c r="J48" s="117">
        <v>18015.810553701602</v>
      </c>
      <c r="K48" s="117">
        <v>17562.5318467381</v>
      </c>
      <c r="L48" s="117">
        <v>0</v>
      </c>
      <c r="M48" s="117">
        <v>0</v>
      </c>
      <c r="N48" s="117">
        <v>0</v>
      </c>
      <c r="P48" s="117">
        <v>18923.6271118488</v>
      </c>
      <c r="Q48" s="117">
        <v>19253.254140515099</v>
      </c>
      <c r="R48" s="117">
        <v>10589.2897772833</v>
      </c>
      <c r="S48" s="117">
        <v>18741.130999999899</v>
      </c>
      <c r="T48" s="117">
        <v>0</v>
      </c>
      <c r="V48" s="117">
        <v>49628.541280146201</v>
      </c>
      <c r="W48" s="117">
        <v>41809.74</v>
      </c>
      <c r="X48" s="117">
        <v>44593.790999999997</v>
      </c>
      <c r="Y48" s="117"/>
      <c r="Z48" s="117">
        <v>53517.678231880302</v>
      </c>
      <c r="AA48" s="117">
        <v>38954.470795104004</v>
      </c>
      <c r="AB48" s="117">
        <v>54172.108999999997</v>
      </c>
      <c r="AD48" s="117">
        <v>103146.219512026</v>
      </c>
      <c r="AE48" s="117">
        <v>80764.210795103994</v>
      </c>
      <c r="AF48" s="117">
        <v>98765.9</v>
      </c>
    </row>
    <row r="49" spans="5:19">
      <c r="E49" s="118"/>
      <c r="F49" s="117"/>
      <c r="G49" s="117"/>
      <c r="H49" s="117"/>
      <c r="I49" s="117"/>
    </row>
    <row r="50" spans="5:19">
      <c r="E50" s="118">
        <f t="shared" ref="E50:E56" si="8">+E42/D42</f>
        <v>0.73737969726349728</v>
      </c>
      <c r="G50" s="119">
        <f>+D42-G42</f>
        <v>21500.6505147346</v>
      </c>
      <c r="M50" s="119">
        <f>+J42-M42</f>
        <v>1477.7396369349008</v>
      </c>
      <c r="S50" s="119">
        <f>+P42-S42</f>
        <v>5950.9200180955959</v>
      </c>
    </row>
    <row r="51" spans="5:19">
      <c r="E51" s="118">
        <f t="shared" si="8"/>
        <v>0.36968379337865037</v>
      </c>
      <c r="G51" s="119">
        <f t="shared" ref="G51:G56" si="9">+D43-G43</f>
        <v>6283.9248243741768</v>
      </c>
      <c r="M51" s="119">
        <f t="shared" ref="M51:M56" si="10">+J43-M43</f>
        <v>426.51973913501934</v>
      </c>
      <c r="S51" s="119">
        <f t="shared" ref="S51:S56" si="11">+P43-S43</f>
        <v>-3996.4204024562405</v>
      </c>
    </row>
    <row r="52" spans="5:19">
      <c r="E52" s="118">
        <f t="shared" si="8"/>
        <v>0.18765386531553158</v>
      </c>
      <c r="G52" s="119">
        <f t="shared" si="9"/>
        <v>15411.0442002401</v>
      </c>
      <c r="M52" s="119">
        <f t="shared" si="10"/>
        <v>18830.219089259099</v>
      </c>
      <c r="S52" s="119">
        <f t="shared" si="11"/>
        <v>9131.9553293462013</v>
      </c>
    </row>
    <row r="53" spans="5:19">
      <c r="E53" s="118">
        <f t="shared" si="8"/>
        <v>0.33542714590831829</v>
      </c>
      <c r="G53" s="119">
        <f t="shared" si="9"/>
        <v>6178.0359133183074</v>
      </c>
      <c r="M53" s="119">
        <f t="shared" si="10"/>
        <v>321.7651548187896</v>
      </c>
      <c r="S53" s="119">
        <f t="shared" si="11"/>
        <v>976.42168610842964</v>
      </c>
    </row>
    <row r="54" spans="5:19">
      <c r="E54" s="118">
        <f t="shared" si="8"/>
        <v>2.3954616047104599E-2</v>
      </c>
      <c r="G54" s="124">
        <f t="shared" si="9"/>
        <v>11216.559769469</v>
      </c>
      <c r="M54" s="121">
        <f t="shared" si="10"/>
        <v>6406.6855842794412</v>
      </c>
      <c r="S54" s="121">
        <f t="shared" si="11"/>
        <v>-1173.5586176923007</v>
      </c>
    </row>
    <row r="55" spans="5:19">
      <c r="E55" s="118">
        <f t="shared" si="8"/>
        <v>0.24815992949929552</v>
      </c>
      <c r="G55" s="124">
        <f t="shared" si="9"/>
        <v>8106.1396473487503</v>
      </c>
      <c r="M55" s="121">
        <f t="shared" si="10"/>
        <v>10273.3890683015</v>
      </c>
      <c r="S55" s="121">
        <f t="shared" si="11"/>
        <v>5408.6488701489006</v>
      </c>
    </row>
    <row r="56" spans="5:19">
      <c r="E56" s="118">
        <f t="shared" si="8"/>
        <v>0.12900553585851837</v>
      </c>
      <c r="G56" s="125">
        <f t="shared" si="9"/>
        <v>16578.2405663297</v>
      </c>
      <c r="M56" s="122">
        <f t="shared" si="10"/>
        <v>18015.810553701602</v>
      </c>
      <c r="S56" s="122">
        <f t="shared" si="11"/>
        <v>182.49611184890091</v>
      </c>
    </row>
    <row r="57" spans="5:19">
      <c r="G57" s="123">
        <f>SUM(G50:G56)</f>
        <v>85274.595435814626</v>
      </c>
      <c r="M57" s="123">
        <f>SUM(M50:M56)</f>
        <v>55752.128826430351</v>
      </c>
      <c r="S57" s="123">
        <f>SUM(S50:S56)</f>
        <v>16480.462995399488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</vt:lpstr>
      <vt:lpstr>Assets</vt:lpstr>
      <vt:lpstr>Mined</vt:lpstr>
      <vt:lpstr>Summary</vt:lpstr>
      <vt:lpstr>POC, Refined and Sales</vt:lpstr>
      <vt:lpstr>PLC Assets</vt:lpstr>
      <vt:lpstr>Summary PLC2</vt:lpstr>
      <vt:lpstr>Monthly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Wyk, DJ</dc:creator>
  <cp:lastModifiedBy>Chapman, Emma</cp:lastModifiedBy>
  <dcterms:created xsi:type="dcterms:W3CDTF">2021-07-19T16:37:44Z</dcterms:created>
  <dcterms:modified xsi:type="dcterms:W3CDTF">2021-07-19T18:10:42Z</dcterms:modified>
</cp:coreProperties>
</file>